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3-2024\"/>
    </mc:Choice>
  </mc:AlternateContent>
  <xr:revisionPtr revIDLastSave="0" documentId="8_{BFE07705-2912-4DE4-8DF9-36E0FBE62419}" xr6:coauthVersionLast="47" xr6:coauthVersionMax="47" xr10:uidLastSave="{00000000-0000-0000-0000-000000000000}"/>
  <bookViews>
    <workbookView xWindow="47565" yWindow="3900" windowWidth="19680" windowHeight="13200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Sheet1!$A$1:$H$76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6" i="1" l="1"/>
  <c r="H61" i="1" l="1"/>
  <c r="H54" i="1"/>
  <c r="H50" i="1"/>
  <c r="H40" i="1"/>
  <c r="H35" i="1"/>
  <c r="H33" i="1"/>
  <c r="H28" i="1"/>
  <c r="H25" i="1"/>
  <c r="H19" i="1" l="1"/>
  <c r="H18" i="1"/>
  <c r="H12" i="1"/>
  <c r="H26" i="1" l="1"/>
  <c r="H64" i="1"/>
  <c r="H63" i="1"/>
  <c r="H60" i="1"/>
  <c r="H58" i="1"/>
  <c r="H45" i="1"/>
  <c r="H30" i="1"/>
  <c r="H29" i="1"/>
  <c r="H24" i="1"/>
  <c r="H23" i="1"/>
  <c r="H20" i="1"/>
  <c r="H15" i="1"/>
  <c r="H14" i="1"/>
  <c r="H10" i="1"/>
  <c r="H9" i="1"/>
  <c r="AP66" i="1"/>
  <c r="S66" i="1" l="1"/>
  <c r="H62" i="1" l="1"/>
  <c r="H46" i="1"/>
  <c r="H11" i="1"/>
  <c r="H55" i="1"/>
  <c r="H31" i="1"/>
  <c r="H27" i="1"/>
  <c r="H17" i="1"/>
  <c r="H13" i="1"/>
  <c r="U66" i="1"/>
  <c r="W66" i="1"/>
  <c r="AD66" i="1"/>
  <c r="X66" i="1"/>
  <c r="V66" i="1"/>
  <c r="Z66" i="1" l="1"/>
  <c r="H51" i="1" l="1"/>
  <c r="H36" i="1"/>
  <c r="H16" i="1"/>
  <c r="H8" i="1"/>
  <c r="R66" i="1"/>
  <c r="T66" i="1" l="1"/>
  <c r="Q66" i="1" l="1"/>
  <c r="AB66" i="1"/>
  <c r="P66" i="1"/>
  <c r="Y66" i="1" l="1"/>
  <c r="AV66" i="1" l="1"/>
  <c r="AS66" i="1"/>
  <c r="AT66" i="1"/>
  <c r="AR66" i="1"/>
  <c r="AQ66" i="1"/>
  <c r="C54" i="1"/>
  <c r="AC66" i="1"/>
  <c r="AW66" i="1" l="1"/>
  <c r="AU66" i="1"/>
  <c r="AO66" i="1"/>
  <c r="E66" i="1"/>
  <c r="AE66" i="1"/>
  <c r="AM66" i="1" l="1"/>
  <c r="AL66" i="1"/>
  <c r="AK66" i="1" l="1"/>
  <c r="AJ66" i="1"/>
  <c r="AI66" i="1"/>
  <c r="AH66" i="1"/>
  <c r="AN66" i="1"/>
  <c r="C45" i="1" l="1"/>
  <c r="C29" i="1"/>
  <c r="C22" i="1"/>
  <c r="C20" i="1"/>
  <c r="C47" i="1"/>
  <c r="C9" i="1"/>
  <c r="C31" i="1"/>
  <c r="C40" i="1"/>
  <c r="AG66" i="1"/>
  <c r="C46" i="1"/>
  <c r="C16" i="1"/>
  <c r="C33" i="1"/>
  <c r="C34" i="1"/>
  <c r="C38" i="1"/>
  <c r="C43" i="1"/>
  <c r="C48" i="1"/>
  <c r="C52" i="1"/>
  <c r="AY66" i="1" l="1"/>
  <c r="C51" i="1" l="1"/>
  <c r="C39" i="1"/>
  <c r="C18" i="1"/>
  <c r="C13" i="1"/>
  <c r="C12" i="1"/>
  <c r="C8" i="1"/>
  <c r="C15" i="1"/>
  <c r="C41" i="1"/>
  <c r="C17" i="1"/>
  <c r="C23" i="1"/>
  <c r="C36" i="1"/>
  <c r="C27" i="1"/>
  <c r="C14" i="1"/>
  <c r="C42" i="1"/>
  <c r="C21" i="1"/>
  <c r="C30" i="1" l="1"/>
  <c r="J66" i="1"/>
  <c r="K66" i="1"/>
  <c r="AF66" i="1" l="1"/>
  <c r="C50" i="1"/>
  <c r="C44" i="1"/>
  <c r="C26" i="1"/>
  <c r="C11" i="1"/>
  <c r="C49" i="1" l="1"/>
  <c r="C32" i="1" l="1"/>
  <c r="C53" i="1"/>
  <c r="L66" i="1" l="1"/>
  <c r="M66" i="1"/>
  <c r="N66" i="1"/>
  <c r="O66" i="1"/>
  <c r="C37" i="1" l="1"/>
  <c r="C24" i="1"/>
  <c r="C10" i="1"/>
  <c r="AX66" i="1"/>
  <c r="C19" i="1"/>
  <c r="C35" i="1"/>
  <c r="C28" i="1"/>
  <c r="C25" i="1"/>
  <c r="C55" i="1"/>
  <c r="C56" i="1"/>
  <c r="C57" i="1"/>
  <c r="C59" i="1"/>
  <c r="C60" i="1"/>
  <c r="C61" i="1"/>
  <c r="C62" i="1"/>
  <c r="C63" i="1"/>
  <c r="C64" i="1"/>
  <c r="C65" i="1"/>
  <c r="C58" i="1" l="1"/>
  <c r="I66" i="1"/>
  <c r="D66" i="1" l="1"/>
  <c r="G66" i="1"/>
  <c r="F66" i="1" l="1"/>
  <c r="H66" i="1" l="1"/>
  <c r="C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Katie Buchanan</author>
    <author>tc={C28F3CC1-7B8D-497F-B2E0-F5BB70591189}</author>
    <author>tc={B3950075-465C-48AB-B6E5-C429F0C28FC8}</author>
    <author>tc={3B165AD4-10E1-4EA8-8987-0E14DEEB205D}</author>
    <author>tc={BD21B798-C6D6-459A-8E33-B78375CFDBA8}</author>
    <author>tc={5AC43973-432A-4D35-B0A0-9E158377C1E3}</author>
  </authors>
  <commentList>
    <comment ref="P1" authorId="0" shapeId="0" xr:uid="{7724D987-0711-401D-AFB8-DCFDF4C3227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01/20/2023
</t>
        </r>
      </text>
    </comment>
    <comment ref="Q1" authorId="0" shapeId="0" xr:uid="{7F26C130-84B4-49F0-999D-05036491540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 05/19/2023</t>
        </r>
      </text>
    </comment>
    <comment ref="S1" authorId="0" shapeId="0" xr:uid="{93884CE5-0CA2-4D1A-B98C-B02877508814}">
      <text>
        <r>
          <rPr>
            <b/>
            <sz val="9"/>
            <color indexed="81"/>
            <rFont val="Tahoma"/>
            <charset val="1"/>
          </rPr>
          <t>Darlene Anderson:</t>
        </r>
        <r>
          <rPr>
            <sz val="9"/>
            <color indexed="81"/>
            <rFont val="Tahoma"/>
            <charset val="1"/>
          </rPr>
          <t xml:space="preserve">
FC01
SBCC  03/17/2023
</t>
        </r>
      </text>
    </comment>
    <comment ref="T1" authorId="0" shapeId="0" xr:uid="{705BF5E7-5A18-45E1-8754-E01EDDE27C6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U1" authorId="0" shapeId="0" xr:uid="{ED31678F-4197-4226-8C09-648E130F672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V1" authorId="0" shapeId="0" xr:uid="{3DB566C6-11F0-42A7-A9ED-94BF2C55B7D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W1" authorId="0" shapeId="0" xr:uid="{57F223D0-74A1-4891-A65B-4AF6D5E0539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X1" authorId="0" shapeId="0" xr:uid="{39690770-D873-40B0-9D6D-B5B03547DCC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Y1" authorId="0" shapeId="0" xr:uid="{BC166DA7-ABA0-4D77-A88B-6A7219AAAA9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Z1" authorId="0" shapeId="0" xr:uid="{EF146E02-2A00-450D-8831-06972411EA4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AA1" authorId="0" shapeId="0" xr:uid="{886C551A-4B9E-4DE7-BE3A-46A9A1A5061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AC1" authorId="1" shapeId="0" xr:uid="{5E2F7B1B-A141-4E4B-BB6D-CE7AC173213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05/22/2022</t>
        </r>
      </text>
    </comment>
    <comment ref="AD1" authorId="1" shapeId="0" xr:uid="{BB693D20-031A-4061-B628-AEBC6DC1F2C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05/22/2022</t>
        </r>
      </text>
    </comment>
    <comment ref="AE1" authorId="1" shapeId="0" xr:uid="{C7720781-F038-44E1-870F-48A07205A59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AF1" authorId="0" shapeId="0" xr:uid="{3D3446F2-5017-4F2B-BAC4-E7A1D3AAD5D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SBCC 1/21/2021</t>
        </r>
      </text>
    </comment>
    <comment ref="AG1" authorId="0" shapeId="0" xr:uid="{72D6E2B6-8F5A-4D9B-81C2-26CE74F00F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03/17/2023
</t>
        </r>
      </text>
    </comment>
    <comment ref="AH1" authorId="0" shapeId="0" xr:uid="{531830E1-C12A-4C28-9F9B-55330DB42A6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AI1" authorId="0" shapeId="0" xr:uid="{C92BFD3A-F964-4EA8-9117-668C7FB936A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AJ1" authorId="0" shapeId="0" xr:uid="{47B2CE71-0F90-418A-B51D-294A6099E0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AK1" authorId="0" shapeId="0" xr:uid="{D4590687-CC27-49E6-BCCB-C32D8030841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AL1" authorId="0" shapeId="0" xr:uid="{5FA3EE33-FD6A-4C0A-A06E-918B0ACF1E6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AM1" authorId="0" shapeId="0" xr:uid="{57B1EE76-924F-429F-9562-BEBC093ABF2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AN1" authorId="0" shapeId="0" xr:uid="{C6A20A21-87A3-438C-AF54-013E9E0A2D1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AO1" authorId="0" shapeId="0" xr:uid="{B2588019-8A62-4B47-A09C-07CCA4DF90A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 02/17/2023
</t>
        </r>
      </text>
    </comment>
    <comment ref="AQ1" authorId="1" shapeId="0" xr:uid="{4663029A-DFB7-472D-95A6-5760035691B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AR1" authorId="1" shapeId="0" xr:uid="{E0C63C53-0D94-4133-97EF-F9809E04071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AS1" authorId="0" shapeId="0" xr:uid="{14E8AB0A-6D0C-48F2-B64E-E420C2F037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02/17/2023
</t>
        </r>
      </text>
    </comment>
    <comment ref="AT1" authorId="0" shapeId="0" xr:uid="{7E46187F-A398-423F-98A6-6C499244BC2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AU1" authorId="0" shapeId="0" xr:uid="{AFD51263-6850-4E6B-B27F-B1C540A71D7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AW1" authorId="0" shapeId="0" xr:uid="{378859DB-0243-4A9D-B667-011B37F7386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5/19/2023</t>
        </r>
      </text>
    </comment>
    <comment ref="AX1" authorId="2" shapeId="0" xr:uid="{C28F3CC1-7B8D-497F-B2E0-F5BB70591189}">
      <text>
        <t>[Threaded comment]
Your version of Excel allows you to read this threaded comment; however, any edits to it will get removed if the file is opened in a newer version of Excel. Learn more: https://go.microsoft.com/fwlink/?linkid=870924
Comment:
    NC Department of Public Safety of Adult Correction and Juvenile Justice (DACJJ)</t>
      </text>
    </comment>
    <comment ref="V2" authorId="3" shapeId="0" xr:uid="{B3950075-465C-48AB-B6E5-C429F0C28FC8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K. Buchanan memo date 8/25/2023 allocation start date 9/1/2023</t>
      </text>
    </comment>
    <comment ref="W2" authorId="4" shapeId="0" xr:uid="{3B165AD4-10E1-4EA8-8987-0E14DEEB205D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K. Buchanan memo date 8/25/2023 allocation start date 9/1/2023</t>
      </text>
    </comment>
    <comment ref="Z2" authorId="5" shapeId="0" xr:uid="{BD21B798-C6D6-459A-8E33-B78375CFDBA8}">
      <text>
        <t>[Threaded comment]
Your version of Excel allows you to read this threaded comment; however, any edits to it will get removed if the file is opened in a newer version of Excel. Learn more: https://go.microsoft.com/fwlink/?linkid=870924
Comment:
    9/8/2023 confirmed by K. Buchanan $6500 Wilkes CC</t>
      </text>
    </comment>
    <comment ref="AA2" authorId="6" shapeId="0" xr:uid="{5AC43973-432A-4D35-B0A0-9E158377C1E3}">
      <text>
        <t>[Threaded comment]
Your version of Excel allows you to read this threaded comment; however, any edits to it will get removed if the file is opened in a newer version of Excel. Learn more: https://go.microsoft.com/fwlink/?linkid=870924
Comment:
    9/8/2023 confirmed by K. Buchanan $6500 Wilkes CC</t>
      </text>
    </comment>
    <comment ref="AB2" authorId="1" shapeId="0" xr:uid="{6B89DFF2-AC10-4FC1-A42B-0FD9FB0B702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Original allocation approved by Dr. Carver (Presidential Delegation)
on 4/25/23.  </t>
        </r>
      </text>
    </comment>
    <comment ref="AQ2" authorId="1" shapeId="0" xr:uid="{05DF5A48-696B-4821-A4FE-E7C3D911367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AR2" authorId="1" shapeId="0" xr:uid="{98C21D44-E0A5-4E82-BC55-91DBFEA7C08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7/16/2021</t>
        </r>
      </text>
    </comment>
    <comment ref="D4" authorId="1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</t>
        </r>
      </text>
    </comment>
  </commentList>
</comments>
</file>

<file path=xl/sharedStrings.xml><?xml version="1.0" encoding="utf-8"?>
<sst xmlns="http://schemas.openxmlformats.org/spreadsheetml/2006/main" count="497" uniqueCount="258">
  <si>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</si>
  <si>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</si>
  <si>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</si>
  <si>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</si>
  <si>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</si>
  <si>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</si>
  <si>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</si>
  <si>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</si>
  <si>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</si>
  <si>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</si>
  <si>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</si>
  <si>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</si>
  <si>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</si>
  <si>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</si>
  <si>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</si>
  <si>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</si>
  <si>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</si>
  <si>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</si>
  <si>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</si>
  <si>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</si>
  <si>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</si>
  <si>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</si>
  <si>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</si>
  <si>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</si>
  <si>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</si>
  <si>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</si>
  <si>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</si>
  <si>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</si>
  <si>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</si>
  <si>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</si>
  <si>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</si>
  <si>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</si>
  <si>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</si>
  <si>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</si>
  <si>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</si>
  <si>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</si>
  <si>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</si>
  <si>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</si>
  <si>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</si>
  <si>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</si>
  <si>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</si>
  <si>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</si>
  <si>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</si>
  <si>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</si>
  <si>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</si>
  <si>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</si>
  <si>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</si>
  <si>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</si>
  <si>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</si>
  <si>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</si>
  <si>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</si>
  <si>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</si>
  <si>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</si>
  <si>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</si>
  <si>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</si>
  <si>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</si>
  <si>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</si>
  <si>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</si>
  <si>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</si>
  <si>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</si>
  <si>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</si>
  <si>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</si>
  <si>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</si>
  <si>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</si>
  <si>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</si>
  <si>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</si>
  <si>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</si>
  <si>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</si>
  <si>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</si>
  <si>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</si>
  <si>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</si>
  <si>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</si>
  <si>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</si>
  <si>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</si>
  <si>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</si>
  <si>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</si>
  <si>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</si>
  <si>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</si>
  <si>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</si>
  <si>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</si>
  <si>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</si>
  <si>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</si>
  <si>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</si>
  <si>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</si>
  <si>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</si>
  <si>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</si>
  <si>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</si>
  <si>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</si>
  <si>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</si>
  <si>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</si>
  <si>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</si>
  <si>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</si>
  <si>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</si>
  <si>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</si>
  <si>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</si>
  <si>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</si>
  <si>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</si>
  <si>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</si>
  <si>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</si>
  <si>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</si>
  <si>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</si>
  <si>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</si>
  <si>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</si>
  <si>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</si>
  <si>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</si>
  <si>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</si>
  <si>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</si>
  <si>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</si>
  <si>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</si>
  <si>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</si>
  <si>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</si>
  <si>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</si>
  <si>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</si>
  <si>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</si>
  <si>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</si>
  <si>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TOBACCO TRUST FUND</t>
  </si>
  <si>
    <t>Project Skill Up</t>
  </si>
  <si>
    <t>Voc 80, Purp 358</t>
  </si>
  <si>
    <t>WORKING</t>
  </si>
  <si>
    <t>Voc 80, Purp 553</t>
  </si>
  <si>
    <t>Funds:  7/1/21 - 9/30/23</t>
  </si>
  <si>
    <t>GEER (CRRSA, HEERF II)</t>
  </si>
  <si>
    <t>Voc 80, Purp 552</t>
  </si>
  <si>
    <t>GEER</t>
  </si>
  <si>
    <t>Alloc:  Ongoing</t>
  </si>
  <si>
    <t>Voc 80, Purp 555</t>
  </si>
  <si>
    <t>7/1/22 - 6/30/23</t>
  </si>
  <si>
    <t>Funds:  7/1/22 - 12/31/23</t>
  </si>
  <si>
    <t>Carryforward FY 2022-23</t>
  </si>
  <si>
    <t>Longleaf Commitment</t>
  </si>
  <si>
    <t>LCCCG</t>
  </si>
  <si>
    <t>Voc 80, Purp 556</t>
  </si>
  <si>
    <t>Small College Prison (Discretionary)</t>
  </si>
  <si>
    <t>Voc 82</t>
  </si>
  <si>
    <t>Alloc:  08/30/2022</t>
  </si>
  <si>
    <t>Equipment</t>
  </si>
  <si>
    <t>Inst. Resources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</si>
  <si>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</si>
  <si>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</si>
  <si>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</si>
  <si>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</si>
  <si>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</si>
  <si>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</si>
  <si>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Emergency Assistance to Non-Public Schools (EANS)</t>
  </si>
  <si>
    <t>Finish Line Grants</t>
  </si>
  <si>
    <t>Voc 80, Purp 557</t>
  </si>
  <si>
    <t>State Fiscal Recovery Fund</t>
  </si>
  <si>
    <t>COLLEGE</t>
  </si>
  <si>
    <t>ORIGINAL/NET</t>
  </si>
  <si>
    <t>Funds:  7/1/21 - 12/31/24</t>
  </si>
  <si>
    <t>Rural College Broadband Access</t>
  </si>
  <si>
    <t>Voc 80, Purp 431</t>
  </si>
  <si>
    <t>GASTON COLLEGE</t>
  </si>
  <si>
    <t>CT Bus/Ind Support (Instructional)</t>
  </si>
  <si>
    <t>Purp 361, Voc 80</t>
  </si>
  <si>
    <t>Purp 365, Voc 80</t>
  </si>
  <si>
    <t>GEER II - Workforce</t>
  </si>
  <si>
    <t>Voc 80, Purp 558</t>
  </si>
  <si>
    <t>Longevity</t>
  </si>
  <si>
    <t>FY 2021-2022</t>
  </si>
  <si>
    <t>Alloc:  1/20/23</t>
  </si>
  <si>
    <t>Voc 44</t>
  </si>
  <si>
    <t>US DEPT. OF COMMERCE</t>
  </si>
  <si>
    <t>NC BioBetter Grant</t>
  </si>
  <si>
    <t>Voc 80, Purp 457</t>
  </si>
  <si>
    <t>Rev: Ongoing</t>
  </si>
  <si>
    <t>FY 2023-24</t>
  </si>
  <si>
    <t>Funds:  7/1/23 - 8/30/23</t>
  </si>
  <si>
    <t>Voc 80, Purp 559</t>
  </si>
  <si>
    <t>07/01/2023-9/30/2023</t>
  </si>
  <si>
    <t>Emergency Grant for Students FY 2023-24</t>
  </si>
  <si>
    <t>07/01/2023-6/30/2024</t>
  </si>
  <si>
    <t>Carryforward            FY2023-24</t>
  </si>
  <si>
    <t>Finish Line Grant Admin</t>
  </si>
  <si>
    <t>6/30/2023 - 9/30/2023</t>
  </si>
  <si>
    <t>Funds:  6/30/23 - 9/30/23</t>
  </si>
  <si>
    <t xml:space="preserve"> Carryforward Summer Accelerator Grant Program FY 2023-24</t>
  </si>
  <si>
    <t>Funds: 06/30/23-09/30/23</t>
  </si>
  <si>
    <t>03/01/2022-12/31/2024</t>
  </si>
  <si>
    <t>Underserved Student Outreach and Advising Carryforward               FY2023-24</t>
  </si>
  <si>
    <t>STATE FISCAL RECOVERY FUNDS</t>
  </si>
  <si>
    <t>Build Back Better Regional Challenge                  Carryforward FY 2023-24</t>
  </si>
  <si>
    <t>Voc 80, Purp 375 &amp; 945</t>
  </si>
  <si>
    <t>Funds: 6/30/2023 - 6/15/2025</t>
  </si>
  <si>
    <t>Alloc:  8/08/2023</t>
  </si>
  <si>
    <t>Expansion of Apprenticeship Programs</t>
  </si>
  <si>
    <t>Voc 80, Purp 372</t>
  </si>
  <si>
    <t>Carryforward                   FY 2023-24</t>
  </si>
  <si>
    <t>Funds:  6/30/23-12/31/26</t>
  </si>
  <si>
    <t>Funds:  1/23/2023 - 6/30/2024</t>
  </si>
  <si>
    <t>Carryforward FY 2023-24</t>
  </si>
  <si>
    <t>Alloc:  8/04/2023</t>
  </si>
  <si>
    <t>High-Cost Workforce        Start-Up Fund Program</t>
  </si>
  <si>
    <t>Resilience Grant Carryforward                  FY 2023-24</t>
  </si>
  <si>
    <t>Carryforward                  FY 2023-24</t>
  </si>
  <si>
    <t>Longleaf Complete Grant</t>
  </si>
  <si>
    <t>Alloc: 8/3/2023</t>
  </si>
  <si>
    <t>Alloc:  8/3/2023</t>
  </si>
  <si>
    <t>Alloc:   8/3/2023</t>
  </si>
  <si>
    <t>Alloc:    8/1/2023</t>
  </si>
  <si>
    <t>Alloc:  8/1/2023</t>
  </si>
  <si>
    <t>Emergency Assistance to Non-Public Schools (EANS II)</t>
  </si>
  <si>
    <t>Alloc:  8/03/2023</t>
  </si>
  <si>
    <t>Alloc:  8/01/2023</t>
  </si>
  <si>
    <t xml:space="preserve">Alloc:  8/01/2023 </t>
  </si>
  <si>
    <t>Projects                      FY 2023-2024</t>
  </si>
  <si>
    <t>7/1/23 - 6/30/24</t>
  </si>
  <si>
    <t xml:space="preserve">Alloc:  8(01/2023 </t>
  </si>
  <si>
    <t xml:space="preserve">Alloc: 8/01/2023  </t>
  </si>
  <si>
    <t>US DEPARTMENT OF LABOR</t>
  </si>
  <si>
    <t>Funds:  7/1/22 - 6/30/26</t>
  </si>
  <si>
    <t>Apprenticeship Building America Grant Program</t>
  </si>
  <si>
    <t>Voc 80, Purp 357</t>
  </si>
  <si>
    <t>Alloc:  8/9/2023</t>
  </si>
  <si>
    <t>NC Motorcycle</t>
  </si>
  <si>
    <t>Voc 45</t>
  </si>
  <si>
    <t>MOTORCYCLE SAFETY PROGRAM</t>
  </si>
  <si>
    <t>Funds:  7/1/23 - 6/30/24</t>
  </si>
  <si>
    <t>Safety Education Program      FY 2023-24</t>
  </si>
  <si>
    <t>Construction Academies, Building Careers</t>
  </si>
  <si>
    <t>Voc 62</t>
  </si>
  <si>
    <t>Funds:  7/1/23 - 12/31/26</t>
  </si>
  <si>
    <t>Alloc:  8/9/23</t>
  </si>
  <si>
    <t>Funds:  7/1/21 - 12/30/24</t>
  </si>
  <si>
    <t xml:space="preserve">Alloc: 8/17/2023  </t>
  </si>
  <si>
    <t>Unexpended Budget Stabilization</t>
  </si>
  <si>
    <t>Voc 51</t>
  </si>
  <si>
    <t>Funds:  7/1/23 - 12/31/24</t>
  </si>
  <si>
    <t>Carryforward to               FY 2034-24</t>
  </si>
  <si>
    <t>Alloc:  8/4/23</t>
  </si>
  <si>
    <t>Alloc:  9/7/2023</t>
  </si>
  <si>
    <t>NC Trucking Association</t>
  </si>
  <si>
    <t>Alloc:  9/1/2023</t>
  </si>
  <si>
    <t>Funds:  6/30/23 - 12/31/2024</t>
  </si>
  <si>
    <t>Truck Driver Shortage Program</t>
  </si>
  <si>
    <t>Voc 63, Purp 940</t>
  </si>
  <si>
    <t>Alloc:  9/8/2023</t>
  </si>
  <si>
    <t>Alloc:  9/07/2023</t>
  </si>
  <si>
    <t>Alloc:  9/8/23</t>
  </si>
  <si>
    <t>Funds:  Avail until expended</t>
  </si>
  <si>
    <t>Enrollment Growth Reserve</t>
  </si>
  <si>
    <t>Voc 53</t>
  </si>
  <si>
    <t>Alloc:  9/08/2023</t>
  </si>
  <si>
    <t>Alloc:  8/16/2023</t>
  </si>
  <si>
    <t>Carryforward from 23/24</t>
  </si>
  <si>
    <t>Alloc:  09/12/2023</t>
  </si>
  <si>
    <t>Funds:  7/1/23-06/30/24</t>
  </si>
  <si>
    <t xml:space="preserve">Building Careers Construction </t>
  </si>
  <si>
    <t>Alignment Project                  FY 2023-24</t>
  </si>
  <si>
    <t>STATE GENERAL FUND</t>
  </si>
  <si>
    <t>Intellectual &amp; Development Disabilities (IDD)</t>
  </si>
  <si>
    <t>Voc 80, Purp 525</t>
  </si>
  <si>
    <t>Alloc:09/20/2023</t>
  </si>
  <si>
    <t>Funds:  7/1/23 - 9/30/23</t>
  </si>
  <si>
    <t xml:space="preserve"> Two-Year Pilot Program Carryforward                  FY 2023-24</t>
  </si>
  <si>
    <r>
      <rPr>
        <b/>
        <sz val="8"/>
        <rFont val="Calibri"/>
        <family val="2"/>
        <scheme val="minor"/>
      </rPr>
      <t>Alloc: 09/22/2023</t>
    </r>
  </si>
  <si>
    <t xml:space="preserve">Carryforward </t>
  </si>
  <si>
    <t>Alloc:  9/22/2023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</si>
</sst>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1FEC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03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43" fontId="0" fillId="0" borderId="2" xfId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5" fillId="0" borderId="12" xfId="0" quotePrefix="1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43" fontId="0" fillId="2" borderId="0" xfId="1" applyFont="1" applyFill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14" fontId="5" fillId="3" borderId="4" xfId="0" quotePrefix="1" applyNumberFormat="1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1" fillId="4" borderId="4" xfId="0" applyNumberFormat="1" applyFont="1" applyFill="1" applyBorder="1" applyAlignment="1">
      <alignment horizontal="center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14" fontId="5" fillId="5" borderId="4" xfId="0" quotePrefix="1" applyNumberFormat="1" applyFont="1" applyFill="1" applyBorder="1" applyAlignment="1">
      <alignment horizontal="center"/>
    </xf>
    <xf numFmtId="14" fontId="5" fillId="5" borderId="5" xfId="0" quotePrefix="1" applyNumberFormat="1" applyFont="1" applyFill="1" applyBorder="1" applyAlignment="1">
      <alignment horizontal="center"/>
    </xf>
    <xf numFmtId="4" fontId="7" fillId="5" borderId="3" xfId="0" quotePrefix="1" applyNumberFormat="1" applyFont="1" applyFill="1" applyBorder="1" applyAlignment="1">
      <alignment horizontal="center" vertical="center" wrapText="1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7" fillId="5" borderId="16" xfId="0" quotePrefix="1" applyNumberFormat="1" applyFont="1" applyFill="1" applyBorder="1" applyAlignment="1">
      <alignment horizontal="center" vertical="center" wrapText="1"/>
    </xf>
    <xf numFmtId="4" fontId="7" fillId="5" borderId="12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6" fillId="5" borderId="13" xfId="0" applyNumberFormat="1" applyFont="1" applyFill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7" fillId="4" borderId="12" xfId="0" quotePrefix="1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" fontId="7" fillId="3" borderId="4" xfId="0" applyNumberFormat="1" applyFont="1" applyFill="1" applyBorder="1" applyAlignment="1">
      <alignment horizontal="center" wrapText="1"/>
    </xf>
    <xf numFmtId="43" fontId="10" fillId="0" borderId="12" xfId="1" applyFont="1" applyFill="1" applyBorder="1" applyAlignment="1">
      <alignment horizontal="center"/>
    </xf>
    <xf numFmtId="4" fontId="19" fillId="3" borderId="5" xfId="0" applyNumberFormat="1" applyFont="1" applyFill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/>
    </xf>
    <xf numFmtId="14" fontId="20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43" fontId="2" fillId="0" borderId="4" xfId="1" applyFont="1" applyFill="1" applyBorder="1" applyAlignment="1">
      <alignment horizontal="center"/>
    </xf>
    <xf numFmtId="43" fontId="2" fillId="0" borderId="12" xfId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5" fillId="0" borderId="4" xfId="0" applyNumberFormat="1" applyFont="1" applyBorder="1" applyAlignment="1">
      <alignment horizontal="center" wrapText="1"/>
    </xf>
    <xf numFmtId="14" fontId="5" fillId="0" borderId="4" xfId="0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wrapText="1"/>
    </xf>
    <xf numFmtId="43" fontId="0" fillId="0" borderId="15" xfId="1" applyFont="1" applyFill="1" applyBorder="1" applyAlignment="1">
      <alignment horizontal="center"/>
    </xf>
    <xf numFmtId="43" fontId="0" fillId="0" borderId="3" xfId="1" applyFont="1" applyFill="1" applyBorder="1"/>
    <xf numFmtId="43" fontId="0" fillId="0" borderId="4" xfId="1" applyFont="1" applyFill="1" applyBorder="1"/>
    <xf numFmtId="43" fontId="10" fillId="0" borderId="18" xfId="1" applyFont="1" applyFill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4" fontId="21" fillId="0" borderId="0" xfId="0" applyNumberFormat="1" applyFont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4" fontId="7" fillId="3" borderId="4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4" borderId="10" xfId="0" quotePrefix="1" applyNumberFormat="1" applyFont="1" applyFill="1" applyBorder="1" applyAlignment="1">
      <alignment horizontal="center" vertical="center" wrapText="1"/>
    </xf>
    <xf numFmtId="4" fontId="7" fillId="4" borderId="11" xfId="0" quotePrefix="1" applyNumberFormat="1" applyFont="1" applyFill="1" applyBorder="1" applyAlignment="1">
      <alignment horizontal="center" vertical="center" wrapText="1"/>
    </xf>
    <xf numFmtId="4" fontId="7" fillId="4" borderId="17" xfId="0" quotePrefix="1" applyNumberFormat="1" applyFont="1" applyFill="1" applyBorder="1" applyAlignment="1">
      <alignment horizontal="center" vertical="center" wrapText="1"/>
    </xf>
    <xf numFmtId="4" fontId="7" fillId="5" borderId="10" xfId="0" quotePrefix="1" applyNumberFormat="1" applyFont="1" applyFill="1" applyBorder="1" applyAlignment="1">
      <alignment horizontal="center" vertical="center" wrapText="1"/>
    </xf>
    <xf numFmtId="4" fontId="7" fillId="5" borderId="11" xfId="0" quotePrefix="1" applyNumberFormat="1" applyFont="1" applyFill="1" applyBorder="1" applyAlignment="1">
      <alignment horizontal="center" vertical="center" wrapText="1"/>
    </xf>
    <xf numFmtId="4" fontId="7" fillId="5" borderId="17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rlene Anderson" id="{B54E517E-D87B-4432-8A26-F11A5F242D0C}" userId="S::andersond@nccommunitycolleges.edu::2bcf5f39-f800-4f66-9b37-af7588ab0183" providerId="AD"/>
  <person displayName="Sona Nyaichyai" id="{59EC829F-4536-4AFB-B92E-FA861C1CD9AD}" userId="S::nyaichyais@nccommunitycolleges.edu::b42640bf-2181-4f4b-9536-9920c66e7bf0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X1" dT="2022-09-19T18:14:38.41" personId="{59EC829F-4536-4AFB-B92E-FA861C1CD9AD}" id="{C28F3CC1-7B8D-497F-B2E0-F5BB70591189}">
    <text>NC Department of Public Safety of Adult Correction and Juvenile Justice (DACJJ)</text>
  </threadedComment>
  <threadedComment ref="V2" dT="2023-09-08T18:30:15.58" personId="{B54E517E-D87B-4432-8A26-F11A5F242D0C}" id="{B3950075-465C-48AB-B6E5-C429F0C28FC8}">
    <text>Per K. Buchanan memo date 8/25/2023 allocation start date 9/1/2023</text>
  </threadedComment>
  <threadedComment ref="W2" dT="2023-09-08T18:30:15.58" personId="{B54E517E-D87B-4432-8A26-F11A5F242D0C}" id="{3B165AD4-10E1-4EA8-8987-0E14DEEB205D}">
    <text>Per K. Buchanan memo date 8/25/2023 allocation start date 9/1/2023</text>
  </threadedComment>
  <threadedComment ref="Z2" dT="2023-09-08T17:42:08.07" personId="{B54E517E-D87B-4432-8A26-F11A5F242D0C}" id="{BD21B798-C6D6-459A-8E33-B78375CFDBA8}">
    <text>9/8/2023 confirmed by K. Buchanan $6500 Wilkes CC</text>
  </threadedComment>
  <threadedComment ref="AA2" dT="2023-09-08T17:42:08.07" personId="{B54E517E-D87B-4432-8A26-F11A5F242D0C}" id="{5AC43973-432A-4D35-B0A0-9E158377C1E3}">
    <text>9/8/2023 confirmed by K. Buchanan $6500 Wilkes CC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4.4" x14ac:dyDescent="0.3"/>
  <cols>
    <col min="1" max="1" width="3" customWidth="1"/>
    <col min="2" max="2" width="14" customWidth="1"/>
  </cols>
  <sheetData>
    <row r="1" spans="1:3" x14ac:dyDescent="0.3">
      <c r="A1" s="6" t="s">
        <v>61</v>
      </c>
    </row>
    <row r="2" spans="1:3" x14ac:dyDescent="0.3">
      <c r="A2" t="s">
        <v>65</v>
      </c>
    </row>
    <row r="3" spans="1:3" x14ac:dyDescent="0.3">
      <c r="A3" t="s">
        <v>66</v>
      </c>
    </row>
    <row r="4" spans="1:3" x14ac:dyDescent="0.3">
      <c r="A4" t="s">
        <v>63</v>
      </c>
    </row>
    <row r="5" spans="1:3" x14ac:dyDescent="0.3">
      <c r="A5" t="s">
        <v>64</v>
      </c>
    </row>
    <row r="10" spans="1:3" x14ac:dyDescent="0.3">
      <c r="A10" s="6" t="s">
        <v>62</v>
      </c>
    </row>
    <row r="11" spans="1:3" x14ac:dyDescent="0.3">
      <c r="A11" t="s">
        <v>67</v>
      </c>
    </row>
    <row r="12" spans="1:3" x14ac:dyDescent="0.3">
      <c r="A12" t="s">
        <v>68</v>
      </c>
    </row>
    <row r="13" spans="1:3" x14ac:dyDescent="0.3">
      <c r="A13" t="s">
        <v>69</v>
      </c>
    </row>
    <row r="14" spans="1:3" ht="19.5" customHeight="1" x14ac:dyDescent="0.3">
      <c r="A14" s="7" t="s">
        <v>72</v>
      </c>
      <c r="B14" t="s">
        <v>70</v>
      </c>
      <c r="C14" t="s">
        <v>71</v>
      </c>
    </row>
    <row r="15" spans="1:3" x14ac:dyDescent="0.3">
      <c r="A15" s="7" t="s">
        <v>72</v>
      </c>
      <c r="B15" t="s">
        <v>73</v>
      </c>
      <c r="C15" t="s">
        <v>74</v>
      </c>
    </row>
    <row r="16" spans="1:3" x14ac:dyDescent="0.3">
      <c r="A16" s="7" t="s">
        <v>72</v>
      </c>
      <c r="B16" t="s">
        <v>75</v>
      </c>
      <c r="C16" t="s">
        <v>76</v>
      </c>
    </row>
    <row r="17" spans="1:3" x14ac:dyDescent="0.3">
      <c r="A17" s="7" t="s">
        <v>72</v>
      </c>
      <c r="B17" t="s">
        <v>77</v>
      </c>
      <c r="C17" t="s">
        <v>79</v>
      </c>
    </row>
    <row r="18" spans="1:3" ht="19.5" customHeight="1" x14ac:dyDescent="0.3">
      <c r="A18" s="7" t="s">
        <v>72</v>
      </c>
      <c r="B18" t="s">
        <v>78</v>
      </c>
      <c r="C18" t="s">
        <v>80</v>
      </c>
    </row>
    <row r="19" spans="1:3" ht="19.5" customHeight="1" x14ac:dyDescent="0.3">
      <c r="A19" s="8" t="s">
        <v>84</v>
      </c>
    </row>
    <row r="20" spans="1:3" x14ac:dyDescent="0.3">
      <c r="A20" s="8" t="s">
        <v>81</v>
      </c>
    </row>
    <row r="21" spans="1:3" x14ac:dyDescent="0.3">
      <c r="A21" s="8" t="s">
        <v>82</v>
      </c>
    </row>
    <row r="24" spans="1:3" x14ac:dyDescent="0.3">
      <c r="A24" s="10" t="s">
        <v>85</v>
      </c>
    </row>
    <row r="25" spans="1:3" x14ac:dyDescent="0.3">
      <c r="A25" t="s">
        <v>86</v>
      </c>
    </row>
    <row r="26" spans="1:3" x14ac:dyDescent="0.3">
      <c r="A26" t="s">
        <v>87</v>
      </c>
    </row>
    <row r="27" spans="1:3" x14ac:dyDescent="0.3">
      <c r="A27" t="s">
        <v>88</v>
      </c>
    </row>
    <row r="28" spans="1:3" x14ac:dyDescent="0.3">
      <c r="A28" t="s">
        <v>89</v>
      </c>
    </row>
    <row r="29" spans="1:3" x14ac:dyDescent="0.3">
      <c r="A29" t="s">
        <v>90</v>
      </c>
    </row>
    <row r="30" spans="1:3" x14ac:dyDescent="0.3">
      <c r="A30" t="s">
        <v>91</v>
      </c>
    </row>
    <row r="33" spans="1:2" x14ac:dyDescent="0.3">
      <c r="A33" s="11" t="s">
        <v>92</v>
      </c>
    </row>
    <row r="34" spans="1:2" x14ac:dyDescent="0.3">
      <c r="A34" t="s">
        <v>93</v>
      </c>
    </row>
    <row r="35" spans="1:2" x14ac:dyDescent="0.3">
      <c r="A35" t="s">
        <v>94</v>
      </c>
    </row>
    <row r="36" spans="1:2" x14ac:dyDescent="0.3">
      <c r="A36" t="s">
        <v>95</v>
      </c>
    </row>
    <row r="37" spans="1:2" x14ac:dyDescent="0.3">
      <c r="B37" t="s">
        <v>101</v>
      </c>
    </row>
    <row r="38" spans="1:2" x14ac:dyDescent="0.3">
      <c r="B38" t="s">
        <v>96</v>
      </c>
    </row>
    <row r="39" spans="1:2" x14ac:dyDescent="0.3">
      <c r="B39" t="s">
        <v>97</v>
      </c>
    </row>
    <row r="40" spans="1:2" x14ac:dyDescent="0.3">
      <c r="B40" t="s">
        <v>98</v>
      </c>
    </row>
    <row r="41" spans="1:2" x14ac:dyDescent="0.3">
      <c r="B41" t="s">
        <v>99</v>
      </c>
    </row>
    <row r="42" spans="1:2" x14ac:dyDescent="0.3">
      <c r="B42" t="s">
        <v>100</v>
      </c>
    </row>
    <row r="43" spans="1:2" x14ac:dyDescent="0.3">
      <c r="B43" t="s">
        <v>105</v>
      </c>
    </row>
    <row r="44" spans="1:2" x14ac:dyDescent="0.3">
      <c r="B44" t="s">
        <v>102</v>
      </c>
    </row>
    <row r="45" spans="1:2" x14ac:dyDescent="0.3">
      <c r="B45" t="s">
        <v>103</v>
      </c>
    </row>
    <row r="46" spans="1:2" x14ac:dyDescent="0.3">
      <c r="B46" t="s">
        <v>104</v>
      </c>
    </row>
    <row r="47" spans="1:2" x14ac:dyDescent="0.3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78"/>
  <sheetViews>
    <sheetView tabSelected="1" zoomScaleNormal="100" workbookViewId="0">
      <pane xSplit="2" ySplit="7" topLeftCell="C31" activePane="bottomRight" state="frozen"/>
      <selection pane="topRight" activeCell="C1" sqref="C1"/>
      <selection pane="bottomLeft" activeCell="A8" sqref="A8"/>
      <selection pane="bottomRight" activeCell="C64" sqref="C64"/>
    </sheetView>
  </sheetViews>
  <sheetFormatPr defaultRowHeight="14.4" x14ac:dyDescent="0.3"/>
  <cols>
    <col min="2" max="2" width="32" bestFit="1" customWidth="1"/>
    <col min="3" max="3" width="18.5546875" style="36" customWidth="1"/>
    <col min="4" max="5" width="19.5546875" style="36" customWidth="1"/>
    <col min="6" max="8" width="16.6640625" style="36" customWidth="1"/>
    <col min="9" max="9" width="16.88671875" style="36" bestFit="1" customWidth="1"/>
    <col min="10" max="15" width="16.88671875" style="36" customWidth="1"/>
    <col min="16" max="24" width="23.33203125" style="36" customWidth="1"/>
    <col min="25" max="27" width="22" style="37" customWidth="1"/>
    <col min="28" max="30" width="19.6640625" style="36" customWidth="1"/>
    <col min="31" max="31" width="22.33203125" style="37" customWidth="1"/>
    <col min="32" max="45" width="19.6640625" style="37" customWidth="1"/>
    <col min="46" max="46" width="21.109375" style="37" bestFit="1" customWidth="1"/>
    <col min="47" max="47" width="19.6640625" style="75" customWidth="1"/>
    <col min="48" max="50" width="19.6640625" style="37" customWidth="1"/>
    <col min="51" max="51" width="19.6640625" customWidth="1"/>
    <col min="199" max="199" width="24.5546875" customWidth="1"/>
    <col min="200" max="200" width="16.6640625" customWidth="1"/>
    <col min="201" max="251" width="16.33203125" customWidth="1"/>
    <col min="455" max="455" width="24.5546875" customWidth="1"/>
    <col min="456" max="456" width="16.6640625" customWidth="1"/>
    <col min="457" max="507" width="16.33203125" customWidth="1"/>
    <col min="711" max="711" width="24.5546875" customWidth="1"/>
    <col min="712" max="712" width="16.6640625" customWidth="1"/>
    <col min="713" max="763" width="16.33203125" customWidth="1"/>
    <col min="967" max="967" width="24.5546875" customWidth="1"/>
    <col min="968" max="968" width="16.6640625" customWidth="1"/>
    <col min="969" max="1019" width="16.33203125" customWidth="1"/>
    <col min="1223" max="1223" width="24.5546875" customWidth="1"/>
    <col min="1224" max="1224" width="16.6640625" customWidth="1"/>
    <col min="1225" max="1275" width="16.33203125" customWidth="1"/>
    <col min="1479" max="1479" width="24.5546875" customWidth="1"/>
    <col min="1480" max="1480" width="16.6640625" customWidth="1"/>
    <col min="1481" max="1531" width="16.33203125" customWidth="1"/>
    <col min="1735" max="1735" width="24.5546875" customWidth="1"/>
    <col min="1736" max="1736" width="16.6640625" customWidth="1"/>
    <col min="1737" max="1787" width="16.33203125" customWidth="1"/>
    <col min="1991" max="1991" width="24.5546875" customWidth="1"/>
    <col min="1992" max="1992" width="16.6640625" customWidth="1"/>
    <col min="1993" max="2043" width="16.33203125" customWidth="1"/>
    <col min="2247" max="2247" width="24.5546875" customWidth="1"/>
    <col min="2248" max="2248" width="16.6640625" customWidth="1"/>
    <col min="2249" max="2299" width="16.33203125" customWidth="1"/>
    <col min="2503" max="2503" width="24.5546875" customWidth="1"/>
    <col min="2504" max="2504" width="16.6640625" customWidth="1"/>
    <col min="2505" max="2555" width="16.33203125" customWidth="1"/>
    <col min="2759" max="2759" width="24.5546875" customWidth="1"/>
    <col min="2760" max="2760" width="16.6640625" customWidth="1"/>
    <col min="2761" max="2811" width="16.33203125" customWidth="1"/>
    <col min="3015" max="3015" width="24.5546875" customWidth="1"/>
    <col min="3016" max="3016" width="16.6640625" customWidth="1"/>
    <col min="3017" max="3067" width="16.33203125" customWidth="1"/>
    <col min="3271" max="3271" width="24.5546875" customWidth="1"/>
    <col min="3272" max="3272" width="16.6640625" customWidth="1"/>
    <col min="3273" max="3323" width="16.33203125" customWidth="1"/>
    <col min="3527" max="3527" width="24.5546875" customWidth="1"/>
    <col min="3528" max="3528" width="16.6640625" customWidth="1"/>
    <col min="3529" max="3579" width="16.33203125" customWidth="1"/>
    <col min="3783" max="3783" width="24.5546875" customWidth="1"/>
    <col min="3784" max="3784" width="16.6640625" customWidth="1"/>
    <col min="3785" max="3835" width="16.33203125" customWidth="1"/>
    <col min="4039" max="4039" width="24.5546875" customWidth="1"/>
    <col min="4040" max="4040" width="16.6640625" customWidth="1"/>
    <col min="4041" max="4091" width="16.33203125" customWidth="1"/>
    <col min="4295" max="4295" width="24.5546875" customWidth="1"/>
    <col min="4296" max="4296" width="16.6640625" customWidth="1"/>
    <col min="4297" max="4347" width="16.33203125" customWidth="1"/>
    <col min="4551" max="4551" width="24.5546875" customWidth="1"/>
    <col min="4552" max="4552" width="16.6640625" customWidth="1"/>
    <col min="4553" max="4603" width="16.33203125" customWidth="1"/>
    <col min="4807" max="4807" width="24.5546875" customWidth="1"/>
    <col min="4808" max="4808" width="16.6640625" customWidth="1"/>
    <col min="4809" max="4859" width="16.33203125" customWidth="1"/>
    <col min="5063" max="5063" width="24.5546875" customWidth="1"/>
    <col min="5064" max="5064" width="16.6640625" customWidth="1"/>
    <col min="5065" max="5115" width="16.33203125" customWidth="1"/>
    <col min="5319" max="5319" width="24.5546875" customWidth="1"/>
    <col min="5320" max="5320" width="16.6640625" customWidth="1"/>
    <col min="5321" max="5371" width="16.33203125" customWidth="1"/>
    <col min="5575" max="5575" width="24.5546875" customWidth="1"/>
    <col min="5576" max="5576" width="16.6640625" customWidth="1"/>
    <col min="5577" max="5627" width="16.33203125" customWidth="1"/>
    <col min="5831" max="5831" width="24.5546875" customWidth="1"/>
    <col min="5832" max="5832" width="16.6640625" customWidth="1"/>
    <col min="5833" max="5883" width="16.33203125" customWidth="1"/>
    <col min="6087" max="6087" width="24.5546875" customWidth="1"/>
    <col min="6088" max="6088" width="16.6640625" customWidth="1"/>
    <col min="6089" max="6139" width="16.33203125" customWidth="1"/>
    <col min="6343" max="6343" width="24.5546875" customWidth="1"/>
    <col min="6344" max="6344" width="16.6640625" customWidth="1"/>
    <col min="6345" max="6395" width="16.33203125" customWidth="1"/>
    <col min="6599" max="6599" width="24.5546875" customWidth="1"/>
    <col min="6600" max="6600" width="16.6640625" customWidth="1"/>
    <col min="6601" max="6651" width="16.33203125" customWidth="1"/>
    <col min="6855" max="6855" width="24.5546875" customWidth="1"/>
    <col min="6856" max="6856" width="16.6640625" customWidth="1"/>
    <col min="6857" max="6907" width="16.33203125" customWidth="1"/>
    <col min="7111" max="7111" width="24.5546875" customWidth="1"/>
    <col min="7112" max="7112" width="16.6640625" customWidth="1"/>
    <col min="7113" max="7163" width="16.33203125" customWidth="1"/>
    <col min="7367" max="7367" width="24.5546875" customWidth="1"/>
    <col min="7368" max="7368" width="16.6640625" customWidth="1"/>
    <col min="7369" max="7419" width="16.33203125" customWidth="1"/>
    <col min="7623" max="7623" width="24.5546875" customWidth="1"/>
    <col min="7624" max="7624" width="16.6640625" customWidth="1"/>
    <col min="7625" max="7675" width="16.33203125" customWidth="1"/>
    <col min="7879" max="7879" width="24.5546875" customWidth="1"/>
    <col min="7880" max="7880" width="16.6640625" customWidth="1"/>
    <col min="7881" max="7931" width="16.33203125" customWidth="1"/>
    <col min="8135" max="8135" width="24.5546875" customWidth="1"/>
    <col min="8136" max="8136" width="16.6640625" customWidth="1"/>
    <col min="8137" max="8187" width="16.33203125" customWidth="1"/>
    <col min="8391" max="8391" width="24.5546875" customWidth="1"/>
    <col min="8392" max="8392" width="16.6640625" customWidth="1"/>
    <col min="8393" max="8443" width="16.33203125" customWidth="1"/>
    <col min="8647" max="8647" width="24.5546875" customWidth="1"/>
    <col min="8648" max="8648" width="16.6640625" customWidth="1"/>
    <col min="8649" max="8699" width="16.33203125" customWidth="1"/>
    <col min="8903" max="8903" width="24.5546875" customWidth="1"/>
    <col min="8904" max="8904" width="16.6640625" customWidth="1"/>
    <col min="8905" max="8955" width="16.33203125" customWidth="1"/>
    <col min="9159" max="9159" width="24.5546875" customWidth="1"/>
    <col min="9160" max="9160" width="16.6640625" customWidth="1"/>
    <col min="9161" max="9211" width="16.33203125" customWidth="1"/>
    <col min="9415" max="9415" width="24.5546875" customWidth="1"/>
    <col min="9416" max="9416" width="16.6640625" customWidth="1"/>
    <col min="9417" max="9467" width="16.33203125" customWidth="1"/>
    <col min="9671" max="9671" width="24.5546875" customWidth="1"/>
    <col min="9672" max="9672" width="16.6640625" customWidth="1"/>
    <col min="9673" max="9723" width="16.33203125" customWidth="1"/>
    <col min="9927" max="9927" width="24.5546875" customWidth="1"/>
    <col min="9928" max="9928" width="16.6640625" customWidth="1"/>
    <col min="9929" max="9979" width="16.33203125" customWidth="1"/>
    <col min="10183" max="10183" width="24.5546875" customWidth="1"/>
    <col min="10184" max="10184" width="16.6640625" customWidth="1"/>
    <col min="10185" max="10235" width="16.33203125" customWidth="1"/>
    <col min="10439" max="10439" width="24.5546875" customWidth="1"/>
    <col min="10440" max="10440" width="16.6640625" customWidth="1"/>
    <col min="10441" max="10491" width="16.33203125" customWidth="1"/>
    <col min="10695" max="10695" width="24.5546875" customWidth="1"/>
    <col min="10696" max="10696" width="16.6640625" customWidth="1"/>
    <col min="10697" max="10747" width="16.33203125" customWidth="1"/>
    <col min="10951" max="10951" width="24.5546875" customWidth="1"/>
    <col min="10952" max="10952" width="16.6640625" customWidth="1"/>
    <col min="10953" max="11003" width="16.33203125" customWidth="1"/>
    <col min="11207" max="11207" width="24.5546875" customWidth="1"/>
    <col min="11208" max="11208" width="16.6640625" customWidth="1"/>
    <col min="11209" max="11259" width="16.33203125" customWidth="1"/>
    <col min="11463" max="11463" width="24.5546875" customWidth="1"/>
    <col min="11464" max="11464" width="16.6640625" customWidth="1"/>
    <col min="11465" max="11515" width="16.33203125" customWidth="1"/>
    <col min="11719" max="11719" width="24.5546875" customWidth="1"/>
    <col min="11720" max="11720" width="16.6640625" customWidth="1"/>
    <col min="11721" max="11771" width="16.33203125" customWidth="1"/>
    <col min="11975" max="11975" width="24.5546875" customWidth="1"/>
    <col min="11976" max="11976" width="16.6640625" customWidth="1"/>
    <col min="11977" max="12027" width="16.33203125" customWidth="1"/>
    <col min="12231" max="12231" width="24.5546875" customWidth="1"/>
    <col min="12232" max="12232" width="16.6640625" customWidth="1"/>
    <col min="12233" max="12283" width="16.33203125" customWidth="1"/>
    <col min="12487" max="12487" width="24.5546875" customWidth="1"/>
    <col min="12488" max="12488" width="16.6640625" customWidth="1"/>
    <col min="12489" max="12539" width="16.33203125" customWidth="1"/>
    <col min="12743" max="12743" width="24.5546875" customWidth="1"/>
    <col min="12744" max="12744" width="16.6640625" customWidth="1"/>
    <col min="12745" max="12795" width="16.33203125" customWidth="1"/>
    <col min="12999" max="12999" width="24.5546875" customWidth="1"/>
    <col min="13000" max="13000" width="16.6640625" customWidth="1"/>
    <col min="13001" max="13051" width="16.33203125" customWidth="1"/>
    <col min="13255" max="13255" width="24.5546875" customWidth="1"/>
    <col min="13256" max="13256" width="16.6640625" customWidth="1"/>
    <col min="13257" max="13307" width="16.33203125" customWidth="1"/>
    <col min="13511" max="13511" width="24.5546875" customWidth="1"/>
    <col min="13512" max="13512" width="16.6640625" customWidth="1"/>
    <col min="13513" max="13563" width="16.33203125" customWidth="1"/>
    <col min="13767" max="13767" width="24.5546875" customWidth="1"/>
    <col min="13768" max="13768" width="16.6640625" customWidth="1"/>
    <col min="13769" max="13819" width="16.33203125" customWidth="1"/>
    <col min="14023" max="14023" width="24.5546875" customWidth="1"/>
    <col min="14024" max="14024" width="16.6640625" customWidth="1"/>
    <col min="14025" max="14075" width="16.33203125" customWidth="1"/>
    <col min="14279" max="14279" width="24.5546875" customWidth="1"/>
    <col min="14280" max="14280" width="16.6640625" customWidth="1"/>
    <col min="14281" max="14331" width="16.33203125" customWidth="1"/>
    <col min="14535" max="14535" width="24.5546875" customWidth="1"/>
    <col min="14536" max="14536" width="16.6640625" customWidth="1"/>
    <col min="14537" max="14587" width="16.33203125" customWidth="1"/>
    <col min="14791" max="14791" width="24.5546875" customWidth="1"/>
    <col min="14792" max="14792" width="16.6640625" customWidth="1"/>
    <col min="14793" max="14843" width="16.33203125" customWidth="1"/>
    <col min="15047" max="15047" width="24.5546875" customWidth="1"/>
    <col min="15048" max="15048" width="16.6640625" customWidth="1"/>
    <col min="15049" max="15099" width="16.33203125" customWidth="1"/>
    <col min="15303" max="15303" width="24.5546875" customWidth="1"/>
    <col min="15304" max="15304" width="16.6640625" customWidth="1"/>
    <col min="15305" max="15355" width="16.33203125" customWidth="1"/>
    <col min="15559" max="15559" width="24.5546875" customWidth="1"/>
    <col min="15560" max="15560" width="16.6640625" customWidth="1"/>
    <col min="15561" max="15611" width="16.33203125" customWidth="1"/>
    <col min="15815" max="15815" width="24.5546875" customWidth="1"/>
    <col min="15816" max="15816" width="16.6640625" customWidth="1"/>
    <col min="15817" max="15867" width="16.33203125" customWidth="1"/>
    <col min="16071" max="16071" width="24.5546875" customWidth="1"/>
    <col min="16072" max="16072" width="16.6640625" customWidth="1"/>
    <col min="16073" max="16123" width="16.33203125" customWidth="1"/>
  </cols>
  <sheetData>
    <row r="1" spans="1:51" s="27" customFormat="1" ht="20.399999999999999" x14ac:dyDescent="0.2">
      <c r="A1" s="23"/>
      <c r="B1" s="14" t="s">
        <v>83</v>
      </c>
      <c r="C1" s="24"/>
      <c r="D1" s="25"/>
      <c r="E1" s="41"/>
      <c r="F1" s="57" t="s">
        <v>108</v>
      </c>
      <c r="G1" s="57" t="s">
        <v>108</v>
      </c>
      <c r="H1" s="57" t="s">
        <v>108</v>
      </c>
      <c r="I1" s="57" t="s">
        <v>108</v>
      </c>
      <c r="J1" s="57" t="s">
        <v>108</v>
      </c>
      <c r="K1" s="57" t="s">
        <v>108</v>
      </c>
      <c r="L1" s="58" t="s">
        <v>108</v>
      </c>
      <c r="M1" s="58" t="s">
        <v>108</v>
      </c>
      <c r="N1" s="58" t="s">
        <v>108</v>
      </c>
      <c r="O1" s="58" t="s">
        <v>108</v>
      </c>
      <c r="P1" s="26" t="s">
        <v>108</v>
      </c>
      <c r="Q1" s="26" t="s">
        <v>216</v>
      </c>
      <c r="R1" s="26" t="s">
        <v>108</v>
      </c>
      <c r="S1" s="26" t="s">
        <v>108</v>
      </c>
      <c r="T1" s="26" t="s">
        <v>146</v>
      </c>
      <c r="U1" s="26" t="s">
        <v>146</v>
      </c>
      <c r="V1" s="44" t="s">
        <v>231</v>
      </c>
      <c r="W1" s="44" t="s">
        <v>231</v>
      </c>
      <c r="X1" s="44" t="s">
        <v>231</v>
      </c>
      <c r="Y1" s="44" t="s">
        <v>209</v>
      </c>
      <c r="Z1" s="44" t="s">
        <v>209</v>
      </c>
      <c r="AA1" s="44" t="s">
        <v>209</v>
      </c>
      <c r="AB1" s="44" t="s">
        <v>115</v>
      </c>
      <c r="AC1" s="26" t="s">
        <v>146</v>
      </c>
      <c r="AD1" s="26" t="s">
        <v>146</v>
      </c>
      <c r="AE1" s="26" t="s">
        <v>162</v>
      </c>
      <c r="AF1" s="67" t="s">
        <v>146</v>
      </c>
      <c r="AG1" s="67" t="s">
        <v>146</v>
      </c>
      <c r="AH1" s="67" t="s">
        <v>146</v>
      </c>
      <c r="AI1" s="67" t="s">
        <v>146</v>
      </c>
      <c r="AJ1" s="67" t="s">
        <v>146</v>
      </c>
      <c r="AK1" s="67" t="s">
        <v>146</v>
      </c>
      <c r="AL1" s="67" t="s">
        <v>146</v>
      </c>
      <c r="AM1" s="67" t="s">
        <v>146</v>
      </c>
      <c r="AN1" s="67" t="s">
        <v>146</v>
      </c>
      <c r="AO1" s="72" t="s">
        <v>143</v>
      </c>
      <c r="AP1" s="41" t="s">
        <v>249</v>
      </c>
      <c r="AQ1" s="44" t="s">
        <v>121</v>
      </c>
      <c r="AR1" s="44" t="s">
        <v>121</v>
      </c>
      <c r="AS1" s="44" t="s">
        <v>121</v>
      </c>
      <c r="AT1" s="44" t="s">
        <v>180</v>
      </c>
      <c r="AU1" s="78" t="s">
        <v>143</v>
      </c>
      <c r="AV1" s="72" t="s">
        <v>143</v>
      </c>
      <c r="AW1" s="72" t="s">
        <v>201</v>
      </c>
      <c r="AX1" s="44" t="s">
        <v>108</v>
      </c>
      <c r="AY1" s="90" t="s">
        <v>108</v>
      </c>
    </row>
    <row r="2" spans="1:51" s="1" customFormat="1" ht="10.199999999999999" x14ac:dyDescent="0.2">
      <c r="A2" s="1" t="s">
        <v>107</v>
      </c>
      <c r="B2" s="85"/>
      <c r="C2" s="86"/>
      <c r="D2" s="29"/>
      <c r="E2" s="42"/>
      <c r="F2" s="49" t="s">
        <v>59</v>
      </c>
      <c r="G2" s="49" t="s">
        <v>59</v>
      </c>
      <c r="H2" s="49" t="s">
        <v>59</v>
      </c>
      <c r="I2" s="49" t="s">
        <v>255</v>
      </c>
      <c r="J2" s="49" t="s">
        <v>124</v>
      </c>
      <c r="K2" s="49" t="s">
        <v>165</v>
      </c>
      <c r="L2" s="46" t="s">
        <v>245</v>
      </c>
      <c r="M2" s="46" t="s">
        <v>245</v>
      </c>
      <c r="N2" s="46" t="s">
        <v>245</v>
      </c>
      <c r="O2" s="46" t="s">
        <v>245</v>
      </c>
      <c r="P2" s="45" t="s">
        <v>191</v>
      </c>
      <c r="Q2" s="45" t="s">
        <v>213</v>
      </c>
      <c r="R2" s="45" t="s">
        <v>243</v>
      </c>
      <c r="S2" s="45" t="s">
        <v>242</v>
      </c>
      <c r="T2" s="45" t="s">
        <v>222</v>
      </c>
      <c r="U2" s="71" t="s">
        <v>238</v>
      </c>
      <c r="V2" s="45" t="s">
        <v>232</v>
      </c>
      <c r="W2" s="45" t="s">
        <v>236</v>
      </c>
      <c r="X2" s="45" t="s">
        <v>236</v>
      </c>
      <c r="Y2" s="45" t="s">
        <v>213</v>
      </c>
      <c r="Z2" s="45" t="s">
        <v>230</v>
      </c>
      <c r="AA2" s="45" t="s">
        <v>257</v>
      </c>
      <c r="AB2" s="30" t="s">
        <v>229</v>
      </c>
      <c r="AC2" s="45" t="s">
        <v>184</v>
      </c>
      <c r="AD2" s="45" t="s">
        <v>237</v>
      </c>
      <c r="AE2" s="45" t="s">
        <v>184</v>
      </c>
      <c r="AF2" s="87" t="s">
        <v>204</v>
      </c>
      <c r="AG2" s="87" t="s">
        <v>204</v>
      </c>
      <c r="AH2" s="87" t="s">
        <v>207</v>
      </c>
      <c r="AI2" s="87" t="s">
        <v>203</v>
      </c>
      <c r="AJ2" s="87" t="s">
        <v>208</v>
      </c>
      <c r="AK2" s="87" t="s">
        <v>203</v>
      </c>
      <c r="AL2" s="87" t="s">
        <v>203</v>
      </c>
      <c r="AM2" s="87" t="s">
        <v>208</v>
      </c>
      <c r="AN2" s="87" t="s">
        <v>224</v>
      </c>
      <c r="AO2" s="79" t="s">
        <v>198</v>
      </c>
      <c r="AP2" s="43" t="s">
        <v>252</v>
      </c>
      <c r="AQ2" s="45" t="s">
        <v>197</v>
      </c>
      <c r="AR2" s="79" t="s">
        <v>196</v>
      </c>
      <c r="AS2" s="79" t="s">
        <v>202</v>
      </c>
      <c r="AT2" s="45" t="s">
        <v>191</v>
      </c>
      <c r="AU2" s="79" t="s">
        <v>199</v>
      </c>
      <c r="AV2" s="79" t="s">
        <v>203</v>
      </c>
      <c r="AW2" s="79" t="s">
        <v>200</v>
      </c>
      <c r="AX2" s="30" t="s">
        <v>134</v>
      </c>
      <c r="AY2" s="45" t="s">
        <v>160</v>
      </c>
    </row>
    <row r="3" spans="1:51" s="1" customFormat="1" ht="10.8" thickBot="1" x14ac:dyDescent="0.25">
      <c r="A3" s="1" t="s">
        <v>107</v>
      </c>
      <c r="B3" s="15"/>
      <c r="C3" s="28"/>
      <c r="D3" s="29"/>
      <c r="E3" s="43"/>
      <c r="F3" s="49" t="s">
        <v>126</v>
      </c>
      <c r="G3" s="49" t="s">
        <v>126</v>
      </c>
      <c r="H3" s="50" t="s">
        <v>206</v>
      </c>
      <c r="I3" s="50" t="s">
        <v>206</v>
      </c>
      <c r="J3" s="50" t="s">
        <v>126</v>
      </c>
      <c r="K3" s="50" t="s">
        <v>126</v>
      </c>
      <c r="L3" s="46" t="s">
        <v>246</v>
      </c>
      <c r="M3" s="46" t="s">
        <v>246</v>
      </c>
      <c r="N3" s="46" t="s">
        <v>246</v>
      </c>
      <c r="O3" s="46" t="s">
        <v>246</v>
      </c>
      <c r="P3" s="45" t="s">
        <v>189</v>
      </c>
      <c r="Q3" s="45" t="s">
        <v>217</v>
      </c>
      <c r="R3" s="45" t="s">
        <v>227</v>
      </c>
      <c r="S3" s="45" t="s">
        <v>239</v>
      </c>
      <c r="T3" s="45" t="s">
        <v>221</v>
      </c>
      <c r="U3" s="45" t="s">
        <v>221</v>
      </c>
      <c r="V3" s="45" t="s">
        <v>233</v>
      </c>
      <c r="W3" s="45" t="s">
        <v>233</v>
      </c>
      <c r="X3" s="45" t="s">
        <v>233</v>
      </c>
      <c r="Y3" s="45" t="s">
        <v>210</v>
      </c>
      <c r="Z3" s="45" t="s">
        <v>210</v>
      </c>
      <c r="AA3" s="45" t="s">
        <v>210</v>
      </c>
      <c r="AB3" s="30" t="s">
        <v>127</v>
      </c>
      <c r="AC3" s="45" t="s">
        <v>188</v>
      </c>
      <c r="AD3" s="45" t="s">
        <v>188</v>
      </c>
      <c r="AE3" s="45" t="s">
        <v>183</v>
      </c>
      <c r="AF3" s="68" t="s">
        <v>149</v>
      </c>
      <c r="AG3" s="68" t="s">
        <v>149</v>
      </c>
      <c r="AH3" s="68" t="s">
        <v>149</v>
      </c>
      <c r="AI3" s="68" t="s">
        <v>149</v>
      </c>
      <c r="AJ3" s="68" t="s">
        <v>149</v>
      </c>
      <c r="AK3" s="68" t="s">
        <v>149</v>
      </c>
      <c r="AL3" s="68" t="s">
        <v>149</v>
      </c>
      <c r="AM3" s="68" t="s">
        <v>149</v>
      </c>
      <c r="AN3" s="68" t="s">
        <v>223</v>
      </c>
      <c r="AO3" s="45" t="s">
        <v>174</v>
      </c>
      <c r="AP3" s="43" t="s">
        <v>253</v>
      </c>
      <c r="AQ3" s="71" t="s">
        <v>175</v>
      </c>
      <c r="AR3" s="71" t="s">
        <v>175</v>
      </c>
      <c r="AS3" s="45" t="s">
        <v>177</v>
      </c>
      <c r="AT3" s="45" t="s">
        <v>178</v>
      </c>
      <c r="AU3" s="79" t="s">
        <v>169</v>
      </c>
      <c r="AV3" s="45" t="s">
        <v>167</v>
      </c>
      <c r="AW3" s="45" t="s">
        <v>171</v>
      </c>
      <c r="AX3" s="45" t="s">
        <v>120</v>
      </c>
      <c r="AY3" s="45"/>
    </row>
    <row r="4" spans="1:51" s="2" customFormat="1" ht="42" thickBot="1" x14ac:dyDescent="0.35">
      <c r="B4" s="16"/>
      <c r="C4" s="96" t="s">
        <v>0</v>
      </c>
      <c r="D4" s="95" t="s">
        <v>148</v>
      </c>
      <c r="E4" s="63"/>
      <c r="F4" s="100" t="s">
        <v>112</v>
      </c>
      <c r="G4" s="101"/>
      <c r="H4" s="101"/>
      <c r="I4" s="101"/>
      <c r="J4" s="101"/>
      <c r="K4" s="102"/>
      <c r="L4" s="97" t="s">
        <v>244</v>
      </c>
      <c r="M4" s="98"/>
      <c r="N4" s="98"/>
      <c r="O4" s="99"/>
      <c r="P4" s="31" t="s">
        <v>192</v>
      </c>
      <c r="Q4" s="31" t="s">
        <v>214</v>
      </c>
      <c r="R4" s="31" t="s">
        <v>225</v>
      </c>
      <c r="S4" s="31" t="s">
        <v>240</v>
      </c>
      <c r="T4" s="31" t="s">
        <v>219</v>
      </c>
      <c r="U4" s="31" t="s">
        <v>247</v>
      </c>
      <c r="V4" s="31" t="s">
        <v>234</v>
      </c>
      <c r="W4" s="31" t="s">
        <v>234</v>
      </c>
      <c r="X4" s="31" t="s">
        <v>234</v>
      </c>
      <c r="Y4" s="80" t="s">
        <v>211</v>
      </c>
      <c r="Z4" s="80" t="s">
        <v>211</v>
      </c>
      <c r="AA4" s="80" t="s">
        <v>211</v>
      </c>
      <c r="AB4" s="31" t="s">
        <v>116</v>
      </c>
      <c r="AC4" s="31" t="s">
        <v>185</v>
      </c>
      <c r="AD4" s="31" t="s">
        <v>185</v>
      </c>
      <c r="AE4" s="31" t="s">
        <v>163</v>
      </c>
      <c r="AF4" s="69" t="s">
        <v>150</v>
      </c>
      <c r="AG4" s="69" t="s">
        <v>150</v>
      </c>
      <c r="AH4" s="69" t="s">
        <v>150</v>
      </c>
      <c r="AI4" s="69" t="s">
        <v>150</v>
      </c>
      <c r="AJ4" s="69" t="s">
        <v>150</v>
      </c>
      <c r="AK4" s="69" t="s">
        <v>150</v>
      </c>
      <c r="AL4" s="69" t="s">
        <v>150</v>
      </c>
      <c r="AM4" s="69" t="s">
        <v>150</v>
      </c>
      <c r="AN4" s="69" t="s">
        <v>150</v>
      </c>
      <c r="AO4" s="31" t="s">
        <v>173</v>
      </c>
      <c r="AP4" s="93" t="s">
        <v>250</v>
      </c>
      <c r="AQ4" s="31" t="s">
        <v>129</v>
      </c>
      <c r="AR4" s="31" t="s">
        <v>195</v>
      </c>
      <c r="AS4" s="31" t="s">
        <v>123</v>
      </c>
      <c r="AT4" s="31" t="s">
        <v>130</v>
      </c>
      <c r="AU4" s="31" t="s">
        <v>144</v>
      </c>
      <c r="AV4" s="31" t="s">
        <v>156</v>
      </c>
      <c r="AW4" s="31" t="s">
        <v>144</v>
      </c>
      <c r="AX4" s="31" t="s">
        <v>132</v>
      </c>
      <c r="AY4" s="91" t="s">
        <v>158</v>
      </c>
    </row>
    <row r="5" spans="1:51" s="12" customFormat="1" ht="55.2" x14ac:dyDescent="0.3">
      <c r="B5" s="17" t="s">
        <v>109</v>
      </c>
      <c r="C5" s="96"/>
      <c r="D5" s="95"/>
      <c r="E5" s="63"/>
      <c r="F5" s="51" t="s">
        <v>113</v>
      </c>
      <c r="G5" s="51" t="s">
        <v>113</v>
      </c>
      <c r="H5" s="52" t="s">
        <v>205</v>
      </c>
      <c r="I5" s="53" t="s">
        <v>256</v>
      </c>
      <c r="J5" s="54" t="s">
        <v>153</v>
      </c>
      <c r="K5" s="54" t="s">
        <v>153</v>
      </c>
      <c r="L5" s="59" t="s">
        <v>135</v>
      </c>
      <c r="M5" s="59" t="s">
        <v>136</v>
      </c>
      <c r="N5" s="47" t="s">
        <v>137</v>
      </c>
      <c r="O5" s="47" t="s">
        <v>138</v>
      </c>
      <c r="P5" s="31" t="s">
        <v>190</v>
      </c>
      <c r="Q5" s="31" t="s">
        <v>218</v>
      </c>
      <c r="R5" s="31" t="s">
        <v>190</v>
      </c>
      <c r="S5" s="31" t="s">
        <v>190</v>
      </c>
      <c r="T5" s="31" t="s">
        <v>190</v>
      </c>
      <c r="U5" s="31" t="s">
        <v>248</v>
      </c>
      <c r="V5" s="31" t="s">
        <v>190</v>
      </c>
      <c r="W5" s="31" t="s">
        <v>190</v>
      </c>
      <c r="X5" s="31" t="s">
        <v>190</v>
      </c>
      <c r="Y5" s="31" t="s">
        <v>190</v>
      </c>
      <c r="Z5" s="31" t="s">
        <v>190</v>
      </c>
      <c r="AA5" s="31" t="s">
        <v>190</v>
      </c>
      <c r="AB5" s="31" t="s">
        <v>228</v>
      </c>
      <c r="AC5" s="31" t="s">
        <v>187</v>
      </c>
      <c r="AD5" s="31" t="s">
        <v>187</v>
      </c>
      <c r="AE5" s="31" t="s">
        <v>181</v>
      </c>
      <c r="AF5" s="69" t="s">
        <v>166</v>
      </c>
      <c r="AG5" s="69" t="s">
        <v>166</v>
      </c>
      <c r="AH5" s="69" t="s">
        <v>166</v>
      </c>
      <c r="AI5" s="69" t="s">
        <v>166</v>
      </c>
      <c r="AJ5" s="69" t="s">
        <v>166</v>
      </c>
      <c r="AK5" s="69" t="s">
        <v>166</v>
      </c>
      <c r="AL5" s="69" t="s">
        <v>166</v>
      </c>
      <c r="AM5" s="69" t="s">
        <v>166</v>
      </c>
      <c r="AN5" s="69" t="s">
        <v>194</v>
      </c>
      <c r="AO5" s="31" t="s">
        <v>172</v>
      </c>
      <c r="AP5" s="93" t="s">
        <v>254</v>
      </c>
      <c r="AQ5" s="31" t="s">
        <v>187</v>
      </c>
      <c r="AR5" s="31" t="s">
        <v>194</v>
      </c>
      <c r="AS5" s="31" t="s">
        <v>176</v>
      </c>
      <c r="AT5" s="31" t="s">
        <v>179</v>
      </c>
      <c r="AU5" s="31" t="s">
        <v>172</v>
      </c>
      <c r="AV5" s="31" t="s">
        <v>193</v>
      </c>
      <c r="AW5" s="31" t="s">
        <v>170</v>
      </c>
      <c r="AX5" s="31" t="s">
        <v>128</v>
      </c>
      <c r="AY5" s="92" t="s">
        <v>159</v>
      </c>
    </row>
    <row r="6" spans="1:51" s="2" customFormat="1" ht="13.8" x14ac:dyDescent="0.3">
      <c r="B6" s="88"/>
      <c r="C6" s="96"/>
      <c r="D6" s="95"/>
      <c r="E6" s="89"/>
      <c r="F6" s="52" t="s">
        <v>114</v>
      </c>
      <c r="G6" s="52" t="s">
        <v>114</v>
      </c>
      <c r="H6" s="52" t="s">
        <v>154</v>
      </c>
      <c r="I6" s="52" t="s">
        <v>154</v>
      </c>
      <c r="J6" s="54" t="s">
        <v>155</v>
      </c>
      <c r="K6" s="54" t="s">
        <v>155</v>
      </c>
      <c r="L6" s="47" t="s">
        <v>139</v>
      </c>
      <c r="M6" s="47" t="s">
        <v>140</v>
      </c>
      <c r="N6" s="47" t="s">
        <v>141</v>
      </c>
      <c r="O6" s="47" t="s">
        <v>142</v>
      </c>
      <c r="P6" s="31" t="s">
        <v>161</v>
      </c>
      <c r="Q6" s="31" t="s">
        <v>215</v>
      </c>
      <c r="R6" s="31" t="s">
        <v>226</v>
      </c>
      <c r="S6" s="31" t="s">
        <v>241</v>
      </c>
      <c r="T6" s="31" t="s">
        <v>220</v>
      </c>
      <c r="U6" s="31" t="s">
        <v>220</v>
      </c>
      <c r="V6" s="31" t="s">
        <v>235</v>
      </c>
      <c r="W6" s="31" t="s">
        <v>235</v>
      </c>
      <c r="X6" s="31" t="s">
        <v>235</v>
      </c>
      <c r="Y6" s="31" t="s">
        <v>212</v>
      </c>
      <c r="Z6" s="31" t="s">
        <v>212</v>
      </c>
      <c r="AA6" s="31" t="s">
        <v>212</v>
      </c>
      <c r="AB6" s="31" t="s">
        <v>117</v>
      </c>
      <c r="AC6" s="31" t="s">
        <v>186</v>
      </c>
      <c r="AD6" s="31" t="s">
        <v>186</v>
      </c>
      <c r="AE6" s="31" t="s">
        <v>182</v>
      </c>
      <c r="AF6" s="69" t="s">
        <v>151</v>
      </c>
      <c r="AG6" s="69" t="s">
        <v>151</v>
      </c>
      <c r="AH6" s="69" t="s">
        <v>151</v>
      </c>
      <c r="AI6" s="69" t="s">
        <v>151</v>
      </c>
      <c r="AJ6" s="69" t="s">
        <v>151</v>
      </c>
      <c r="AK6" s="69" t="s">
        <v>151</v>
      </c>
      <c r="AL6" s="69" t="s">
        <v>151</v>
      </c>
      <c r="AM6" s="69" t="s">
        <v>151</v>
      </c>
      <c r="AN6" s="69" t="s">
        <v>151</v>
      </c>
      <c r="AO6" s="31" t="s">
        <v>164</v>
      </c>
      <c r="AP6" s="93" t="s">
        <v>251</v>
      </c>
      <c r="AQ6" s="31" t="s">
        <v>122</v>
      </c>
      <c r="AR6" s="31" t="s">
        <v>119</v>
      </c>
      <c r="AS6" s="31" t="s">
        <v>125</v>
      </c>
      <c r="AT6" s="31" t="s">
        <v>131</v>
      </c>
      <c r="AU6" s="31" t="s">
        <v>145</v>
      </c>
      <c r="AV6" s="31" t="s">
        <v>157</v>
      </c>
      <c r="AW6" s="31" t="s">
        <v>168</v>
      </c>
      <c r="AX6" s="31" t="s">
        <v>133</v>
      </c>
      <c r="AY6" s="91" t="s">
        <v>142</v>
      </c>
    </row>
    <row r="7" spans="1:51" s="35" customFormat="1" thickBot="1" x14ac:dyDescent="0.35">
      <c r="A7" s="5" t="s">
        <v>60</v>
      </c>
      <c r="B7" s="18" t="s">
        <v>147</v>
      </c>
      <c r="C7" s="32" t="s">
        <v>1</v>
      </c>
      <c r="D7" s="33" t="s">
        <v>1</v>
      </c>
      <c r="E7" s="65"/>
      <c r="F7" s="55" t="s">
        <v>1</v>
      </c>
      <c r="G7" s="55" t="s">
        <v>110</v>
      </c>
      <c r="H7" s="55" t="s">
        <v>1</v>
      </c>
      <c r="I7" s="56" t="s">
        <v>1</v>
      </c>
      <c r="J7" s="56" t="s">
        <v>1</v>
      </c>
      <c r="K7" s="56" t="s">
        <v>110</v>
      </c>
      <c r="L7" s="48" t="s">
        <v>1</v>
      </c>
      <c r="M7" s="48" t="s">
        <v>1</v>
      </c>
      <c r="N7" s="48" t="s">
        <v>1</v>
      </c>
      <c r="O7" s="48" t="s">
        <v>1</v>
      </c>
      <c r="P7" s="34" t="s">
        <v>1</v>
      </c>
      <c r="Q7" s="34" t="s">
        <v>1</v>
      </c>
      <c r="R7" s="34" t="s">
        <v>1</v>
      </c>
      <c r="S7" s="34" t="s">
        <v>1</v>
      </c>
      <c r="T7" s="34" t="s">
        <v>1</v>
      </c>
      <c r="U7" s="34" t="s">
        <v>1</v>
      </c>
      <c r="V7" s="34" t="s">
        <v>1</v>
      </c>
      <c r="W7" s="34" t="s">
        <v>1</v>
      </c>
      <c r="X7" s="34" t="s">
        <v>110</v>
      </c>
      <c r="Y7" s="34" t="s">
        <v>1</v>
      </c>
      <c r="Z7" s="34" t="s">
        <v>1</v>
      </c>
      <c r="AA7" s="34" t="s">
        <v>1</v>
      </c>
      <c r="AB7" s="34" t="s">
        <v>1</v>
      </c>
      <c r="AC7" s="34" t="s">
        <v>1</v>
      </c>
      <c r="AD7" s="34" t="s">
        <v>1</v>
      </c>
      <c r="AE7" s="34" t="s">
        <v>1</v>
      </c>
      <c r="AF7" s="70" t="s">
        <v>1</v>
      </c>
      <c r="AG7" s="70" t="s">
        <v>1</v>
      </c>
      <c r="AH7" s="70" t="s">
        <v>1</v>
      </c>
      <c r="AI7" s="70" t="s">
        <v>1</v>
      </c>
      <c r="AJ7" s="70" t="s">
        <v>1</v>
      </c>
      <c r="AK7" s="70" t="s">
        <v>1</v>
      </c>
      <c r="AL7" s="70" t="s">
        <v>1</v>
      </c>
      <c r="AM7" s="70" t="s">
        <v>1</v>
      </c>
      <c r="AN7" s="70" t="s">
        <v>1</v>
      </c>
      <c r="AO7" s="34" t="s">
        <v>1</v>
      </c>
      <c r="AP7" s="94" t="s">
        <v>1</v>
      </c>
      <c r="AQ7" s="34" t="s">
        <v>1</v>
      </c>
      <c r="AR7" s="34" t="s">
        <v>1</v>
      </c>
      <c r="AS7" s="34" t="s">
        <v>1</v>
      </c>
      <c r="AT7" s="34" t="s">
        <v>1</v>
      </c>
      <c r="AU7" s="34" t="s">
        <v>1</v>
      </c>
      <c r="AV7" s="34" t="s">
        <v>1</v>
      </c>
      <c r="AW7" s="34" t="s">
        <v>1</v>
      </c>
      <c r="AX7" s="34" t="s">
        <v>1</v>
      </c>
      <c r="AY7" s="34" t="s">
        <v>1</v>
      </c>
    </row>
    <row r="8" spans="1:51" s="3" customFormat="1" x14ac:dyDescent="0.3">
      <c r="A8" s="4">
        <v>886</v>
      </c>
      <c r="B8" s="19" t="s">
        <v>2</v>
      </c>
      <c r="C8" s="40">
        <f t="shared" ref="C8:C39" si="0">SUM(D8:AY8)</f>
        <v>2670127</v>
      </c>
      <c r="D8" s="61"/>
      <c r="E8" s="62"/>
      <c r="F8" s="60"/>
      <c r="G8" s="60"/>
      <c r="H8" s="60">
        <f>21744+2442</f>
        <v>24186</v>
      </c>
      <c r="I8" s="60"/>
      <c r="J8" s="60"/>
      <c r="K8" s="60"/>
      <c r="L8" s="60">
        <v>1</v>
      </c>
      <c r="M8" s="60">
        <v>0</v>
      </c>
      <c r="N8" s="60">
        <v>232712</v>
      </c>
      <c r="O8" s="60">
        <v>56399</v>
      </c>
      <c r="P8" s="62"/>
      <c r="Q8" s="62"/>
      <c r="R8" s="62">
        <v>640955</v>
      </c>
      <c r="S8" s="62"/>
      <c r="T8" s="62"/>
      <c r="U8" s="62"/>
      <c r="V8" s="62"/>
      <c r="W8" s="62"/>
      <c r="X8" s="62"/>
      <c r="Y8" s="60">
        <v>4250</v>
      </c>
      <c r="Z8" s="60">
        <v>4000</v>
      </c>
      <c r="AA8" s="60">
        <v>6250</v>
      </c>
      <c r="AB8" s="60"/>
      <c r="AC8" s="60">
        <v>300419</v>
      </c>
      <c r="AD8" s="60">
        <v>34260</v>
      </c>
      <c r="AE8" s="60">
        <v>1122603</v>
      </c>
      <c r="AF8" s="60"/>
      <c r="AG8" s="60"/>
      <c r="AH8" s="60"/>
      <c r="AI8" s="60"/>
      <c r="AJ8" s="60"/>
      <c r="AK8" s="60"/>
      <c r="AL8" s="60"/>
      <c r="AM8" s="60"/>
      <c r="AN8" s="60"/>
      <c r="AO8" s="60">
        <v>8000</v>
      </c>
      <c r="AP8" s="60"/>
      <c r="AQ8" s="60">
        <v>35328</v>
      </c>
      <c r="AR8" s="60">
        <v>66951</v>
      </c>
      <c r="AS8" s="60">
        <v>37444</v>
      </c>
      <c r="AT8" s="60">
        <v>55796</v>
      </c>
      <c r="AU8" s="73">
        <v>288</v>
      </c>
      <c r="AV8" s="60">
        <v>16622</v>
      </c>
      <c r="AW8" s="60">
        <v>23663</v>
      </c>
      <c r="AX8" s="60"/>
      <c r="AY8" s="82"/>
    </row>
    <row r="9" spans="1:51" s="3" customFormat="1" x14ac:dyDescent="0.3">
      <c r="A9" s="4">
        <v>802</v>
      </c>
      <c r="B9" s="19" t="s">
        <v>3</v>
      </c>
      <c r="C9" s="40">
        <f t="shared" si="0"/>
        <v>2141001</v>
      </c>
      <c r="D9" s="61"/>
      <c r="E9" s="62"/>
      <c r="F9" s="60"/>
      <c r="G9" s="60"/>
      <c r="H9" s="60">
        <f>108778+19734+24737+217683-758+70605</f>
        <v>440779</v>
      </c>
      <c r="I9" s="60"/>
      <c r="J9" s="60"/>
      <c r="K9" s="60"/>
      <c r="L9" s="60">
        <v>259027</v>
      </c>
      <c r="M9" s="60">
        <v>19621</v>
      </c>
      <c r="N9" s="60">
        <v>135792</v>
      </c>
      <c r="O9" s="60">
        <v>0</v>
      </c>
      <c r="P9" s="62">
        <v>326997</v>
      </c>
      <c r="Q9" s="62"/>
      <c r="R9" s="62">
        <v>266206</v>
      </c>
      <c r="T9" s="62"/>
      <c r="U9" s="62"/>
      <c r="V9" s="62"/>
      <c r="W9" s="62"/>
      <c r="X9" s="62"/>
      <c r="Y9" s="60">
        <v>25500</v>
      </c>
      <c r="Z9" s="60">
        <v>31500</v>
      </c>
      <c r="AA9" s="60">
        <v>68000</v>
      </c>
      <c r="AB9" s="60"/>
      <c r="AC9" s="60">
        <v>177246</v>
      </c>
      <c r="AD9" s="60">
        <v>66750</v>
      </c>
      <c r="AE9" s="60"/>
      <c r="AF9" s="60"/>
      <c r="AG9" s="60"/>
      <c r="AH9" s="60"/>
      <c r="AI9" s="60"/>
      <c r="AJ9" s="60"/>
      <c r="AK9" s="60"/>
      <c r="AL9" s="60"/>
      <c r="AM9" s="60"/>
      <c r="AN9" s="60">
        <v>81392</v>
      </c>
      <c r="AO9" s="60">
        <v>6462</v>
      </c>
      <c r="AP9" s="60"/>
      <c r="AQ9" s="60">
        <v>36922</v>
      </c>
      <c r="AR9" s="60">
        <v>25000</v>
      </c>
      <c r="AS9" s="60">
        <v>22795</v>
      </c>
      <c r="AT9" s="60">
        <v>88684</v>
      </c>
      <c r="AU9" s="73">
        <v>3550</v>
      </c>
      <c r="AV9" s="60">
        <v>26569</v>
      </c>
      <c r="AW9" s="60">
        <v>32209</v>
      </c>
      <c r="AX9" s="60"/>
      <c r="AY9" s="83"/>
    </row>
    <row r="10" spans="1:51" s="3" customFormat="1" x14ac:dyDescent="0.3">
      <c r="A10" s="4">
        <v>804</v>
      </c>
      <c r="B10" s="19" t="s">
        <v>4</v>
      </c>
      <c r="C10" s="40">
        <f t="shared" si="0"/>
        <v>571831</v>
      </c>
      <c r="D10" s="61"/>
      <c r="E10" s="62"/>
      <c r="F10" s="60"/>
      <c r="G10" s="60"/>
      <c r="H10" s="60">
        <f>36625+2652-14218+7090+299</f>
        <v>32448</v>
      </c>
      <c r="I10" s="60"/>
      <c r="J10" s="60"/>
      <c r="K10" s="60"/>
      <c r="L10" s="60">
        <v>1</v>
      </c>
      <c r="M10" s="60">
        <v>13835</v>
      </c>
      <c r="N10" s="60">
        <v>1</v>
      </c>
      <c r="O10" s="60">
        <v>0</v>
      </c>
      <c r="P10" s="62"/>
      <c r="Q10" s="62"/>
      <c r="R10" s="62"/>
      <c r="S10" s="62">
        <v>620</v>
      </c>
      <c r="T10" s="62"/>
      <c r="U10" s="62"/>
      <c r="V10" s="62">
        <v>61800</v>
      </c>
      <c r="W10" s="62"/>
      <c r="X10" s="62"/>
      <c r="Y10" s="60">
        <v>8500</v>
      </c>
      <c r="Z10" s="60"/>
      <c r="AA10" s="60"/>
      <c r="AB10" s="60"/>
      <c r="AC10" s="60">
        <v>129933</v>
      </c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>
        <v>229025</v>
      </c>
      <c r="AO10" s="60">
        <v>15538</v>
      </c>
      <c r="AP10" s="60"/>
      <c r="AQ10" s="60">
        <v>11339</v>
      </c>
      <c r="AR10" s="60"/>
      <c r="AS10" s="60"/>
      <c r="AT10" s="60">
        <v>46706</v>
      </c>
      <c r="AU10" s="73"/>
      <c r="AV10" s="60">
        <v>750</v>
      </c>
      <c r="AW10" s="60">
        <v>21335</v>
      </c>
      <c r="AX10" s="60"/>
      <c r="AY10" s="83"/>
    </row>
    <row r="11" spans="1:51" s="3" customFormat="1" x14ac:dyDescent="0.3">
      <c r="A11" s="4">
        <v>806</v>
      </c>
      <c r="B11" s="19" t="s">
        <v>5</v>
      </c>
      <c r="C11" s="40">
        <f t="shared" si="0"/>
        <v>1586125</v>
      </c>
      <c r="D11" s="61"/>
      <c r="E11" s="62"/>
      <c r="F11" s="60"/>
      <c r="G11" s="60"/>
      <c r="H11" s="60">
        <f>2482+1504</f>
        <v>3986</v>
      </c>
      <c r="I11" s="60"/>
      <c r="J11" s="60"/>
      <c r="K11" s="60"/>
      <c r="L11" s="60">
        <v>217529</v>
      </c>
      <c r="M11" s="60">
        <v>8332</v>
      </c>
      <c r="N11" s="60">
        <v>0</v>
      </c>
      <c r="O11" s="60">
        <v>86888</v>
      </c>
      <c r="P11" s="62">
        <v>343918</v>
      </c>
      <c r="Q11" s="62"/>
      <c r="R11" s="62">
        <v>654863</v>
      </c>
      <c r="T11" s="62"/>
      <c r="U11" s="62"/>
      <c r="V11" s="62"/>
      <c r="W11" s="62">
        <v>123600</v>
      </c>
      <c r="X11" s="62"/>
      <c r="Y11" s="60"/>
      <c r="Z11" s="60"/>
      <c r="AA11" s="60"/>
      <c r="AB11" s="60">
        <v>50000</v>
      </c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>
        <v>12489</v>
      </c>
      <c r="AR11" s="60"/>
      <c r="AS11" s="60"/>
      <c r="AT11" s="60">
        <v>56638</v>
      </c>
      <c r="AU11" s="73">
        <v>2499</v>
      </c>
      <c r="AV11" s="60"/>
      <c r="AW11" s="60">
        <v>25383</v>
      </c>
      <c r="AX11" s="60"/>
      <c r="AY11" s="83"/>
    </row>
    <row r="12" spans="1:51" s="3" customFormat="1" x14ac:dyDescent="0.3">
      <c r="A12" s="4">
        <v>843</v>
      </c>
      <c r="B12" s="19" t="s">
        <v>6</v>
      </c>
      <c r="C12" s="40">
        <f t="shared" si="0"/>
        <v>1542593</v>
      </c>
      <c r="D12" s="61"/>
      <c r="E12" s="62"/>
      <c r="F12" s="60"/>
      <c r="G12" s="60"/>
      <c r="H12" s="60">
        <f>8143+126+563-126</f>
        <v>8706</v>
      </c>
      <c r="I12" s="60">
        <v>126</v>
      </c>
      <c r="J12" s="60"/>
      <c r="K12" s="60"/>
      <c r="L12" s="60">
        <v>0</v>
      </c>
      <c r="M12" s="60">
        <v>15155</v>
      </c>
      <c r="N12" s="60">
        <v>0</v>
      </c>
      <c r="O12" s="60">
        <v>41</v>
      </c>
      <c r="P12" s="62"/>
      <c r="Q12" s="62"/>
      <c r="R12" s="62">
        <v>729785</v>
      </c>
      <c r="S12" s="62">
        <v>74144</v>
      </c>
      <c r="T12" s="62"/>
      <c r="U12" s="62"/>
      <c r="V12" s="62"/>
      <c r="W12" s="62"/>
      <c r="X12" s="62"/>
      <c r="Y12" s="60">
        <v>20750</v>
      </c>
      <c r="Z12" s="60">
        <v>20250</v>
      </c>
      <c r="AA12" s="60"/>
      <c r="AB12" s="60"/>
      <c r="AC12" s="60"/>
      <c r="AD12" s="60"/>
      <c r="AE12" s="60"/>
      <c r="AF12" s="60"/>
      <c r="AG12" s="60"/>
      <c r="AH12" s="60"/>
      <c r="AI12" s="60"/>
      <c r="AJ12" s="60">
        <v>540000</v>
      </c>
      <c r="AK12" s="60"/>
      <c r="AL12" s="60"/>
      <c r="AM12" s="60"/>
      <c r="AN12" s="60"/>
      <c r="AO12" s="60"/>
      <c r="AP12" s="60"/>
      <c r="AQ12" s="60">
        <v>2804</v>
      </c>
      <c r="AR12" s="60">
        <v>18716</v>
      </c>
      <c r="AS12" s="60">
        <v>1484</v>
      </c>
      <c r="AT12" s="60">
        <v>65846</v>
      </c>
      <c r="AU12" s="73"/>
      <c r="AV12" s="60">
        <v>22069</v>
      </c>
      <c r="AW12" s="60">
        <v>22717</v>
      </c>
      <c r="AX12" s="60"/>
      <c r="AY12" s="83"/>
    </row>
    <row r="13" spans="1:51" s="3" customFormat="1" x14ac:dyDescent="0.3">
      <c r="A13" s="4">
        <v>807</v>
      </c>
      <c r="B13" s="19" t="s">
        <v>7</v>
      </c>
      <c r="C13" s="40">
        <f t="shared" si="0"/>
        <v>1950365</v>
      </c>
      <c r="D13" s="61"/>
      <c r="E13" s="62"/>
      <c r="F13" s="60"/>
      <c r="G13" s="60"/>
      <c r="H13" s="60">
        <f>10167+14055</f>
        <v>24222</v>
      </c>
      <c r="I13" s="60"/>
      <c r="J13" s="60"/>
      <c r="K13" s="60"/>
      <c r="L13" s="60">
        <v>64633</v>
      </c>
      <c r="M13" s="60">
        <v>0</v>
      </c>
      <c r="N13" s="60">
        <v>2970</v>
      </c>
      <c r="O13" s="60">
        <v>125138</v>
      </c>
      <c r="P13" s="62">
        <v>400354</v>
      </c>
      <c r="Q13" s="62"/>
      <c r="R13" s="62">
        <v>609801</v>
      </c>
      <c r="S13" s="62">
        <v>28315</v>
      </c>
      <c r="T13" s="62"/>
      <c r="U13" s="62"/>
      <c r="V13" s="62"/>
      <c r="W13" s="62"/>
      <c r="X13" s="62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>
        <v>575339</v>
      </c>
      <c r="AN13" s="60"/>
      <c r="AO13" s="60"/>
      <c r="AP13" s="60">
        <v>28000</v>
      </c>
      <c r="AQ13" s="60">
        <v>10998</v>
      </c>
      <c r="AR13" s="60"/>
      <c r="AS13" s="60"/>
      <c r="AT13" s="60">
        <v>45488</v>
      </c>
      <c r="AU13" s="73"/>
      <c r="AV13" s="60">
        <v>12598</v>
      </c>
      <c r="AW13" s="60">
        <v>22509</v>
      </c>
      <c r="AX13" s="60"/>
      <c r="AY13" s="83"/>
    </row>
    <row r="14" spans="1:51" s="3" customFormat="1" x14ac:dyDescent="0.3">
      <c r="A14" s="4">
        <v>808</v>
      </c>
      <c r="B14" s="19" t="s">
        <v>8</v>
      </c>
      <c r="C14" s="40">
        <f t="shared" si="0"/>
        <v>2814253</v>
      </c>
      <c r="D14" s="61"/>
      <c r="E14" s="62"/>
      <c r="F14" s="60"/>
      <c r="G14" s="60"/>
      <c r="H14" s="60">
        <f>1542+8774</f>
        <v>10316</v>
      </c>
      <c r="I14" s="60"/>
      <c r="J14" s="60"/>
      <c r="K14" s="60"/>
      <c r="L14" s="60">
        <v>1</v>
      </c>
      <c r="M14" s="60">
        <v>4411</v>
      </c>
      <c r="N14" s="60">
        <v>70718</v>
      </c>
      <c r="O14" s="60">
        <v>327562</v>
      </c>
      <c r="P14" s="62">
        <v>425000</v>
      </c>
      <c r="Q14" s="62"/>
      <c r="R14" s="62">
        <v>404245</v>
      </c>
      <c r="S14" s="62">
        <v>170905</v>
      </c>
      <c r="T14" s="62"/>
      <c r="U14" s="62"/>
      <c r="V14" s="62">
        <v>117420</v>
      </c>
      <c r="W14" s="62"/>
      <c r="X14" s="62"/>
      <c r="Y14" s="60"/>
      <c r="Z14" s="60"/>
      <c r="AA14" s="60"/>
      <c r="AB14" s="60"/>
      <c r="AC14" s="60">
        <v>73285</v>
      </c>
      <c r="AD14" s="60">
        <v>90000</v>
      </c>
      <c r="AE14" s="60">
        <v>401003</v>
      </c>
      <c r="AF14" s="60"/>
      <c r="AG14" s="60"/>
      <c r="AH14" s="60"/>
      <c r="AI14" s="60"/>
      <c r="AJ14" s="60"/>
      <c r="AK14" s="60"/>
      <c r="AL14" s="60"/>
      <c r="AM14" s="60"/>
      <c r="AN14" s="60">
        <v>524785</v>
      </c>
      <c r="AO14" s="60">
        <v>15538</v>
      </c>
      <c r="AP14" s="60"/>
      <c r="AQ14" s="60"/>
      <c r="AR14" s="60">
        <v>5261</v>
      </c>
      <c r="AS14" s="60"/>
      <c r="AT14" s="60">
        <v>67359</v>
      </c>
      <c r="AU14" s="73">
        <v>2004</v>
      </c>
      <c r="AV14" s="60">
        <v>80569</v>
      </c>
      <c r="AW14" s="60">
        <v>23871</v>
      </c>
      <c r="AX14" s="60"/>
      <c r="AY14" s="83"/>
    </row>
    <row r="15" spans="1:51" s="3" customFormat="1" x14ac:dyDescent="0.3">
      <c r="A15" s="4">
        <v>810</v>
      </c>
      <c r="B15" s="19" t="s">
        <v>9</v>
      </c>
      <c r="C15" s="40">
        <f t="shared" si="0"/>
        <v>3360851</v>
      </c>
      <c r="D15" s="61"/>
      <c r="E15" s="62"/>
      <c r="F15" s="60"/>
      <c r="G15" s="60"/>
      <c r="H15" s="60">
        <f>27038+2373</f>
        <v>29411</v>
      </c>
      <c r="I15" s="60"/>
      <c r="J15" s="60"/>
      <c r="K15" s="60"/>
      <c r="L15" s="60">
        <v>1396738</v>
      </c>
      <c r="M15" s="60">
        <v>88017</v>
      </c>
      <c r="N15" s="60">
        <v>174919</v>
      </c>
      <c r="O15" s="60">
        <v>753173</v>
      </c>
      <c r="P15" s="62"/>
      <c r="Q15" s="62"/>
      <c r="R15" s="62">
        <v>691798</v>
      </c>
      <c r="S15" s="62"/>
      <c r="T15" s="62">
        <v>30795</v>
      </c>
      <c r="U15" s="62"/>
      <c r="V15" s="62"/>
      <c r="W15" s="62"/>
      <c r="X15" s="62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>
        <v>15959</v>
      </c>
      <c r="AR15" s="60"/>
      <c r="AS15" s="60">
        <v>15876</v>
      </c>
      <c r="AT15" s="60">
        <v>106728</v>
      </c>
      <c r="AU15" s="73">
        <v>20237</v>
      </c>
      <c r="AV15" s="60"/>
      <c r="AW15" s="60">
        <v>37200</v>
      </c>
      <c r="AX15" s="60"/>
      <c r="AY15" s="83"/>
    </row>
    <row r="16" spans="1:51" s="3" customFormat="1" x14ac:dyDescent="0.3">
      <c r="A16" s="4">
        <v>812</v>
      </c>
      <c r="B16" s="19" t="s">
        <v>10</v>
      </c>
      <c r="C16" s="40">
        <f t="shared" si="0"/>
        <v>794398</v>
      </c>
      <c r="D16" s="61"/>
      <c r="E16" s="62"/>
      <c r="F16" s="60"/>
      <c r="G16" s="60"/>
      <c r="H16" s="60">
        <f>1024</f>
        <v>1024</v>
      </c>
      <c r="I16" s="60"/>
      <c r="J16" s="60"/>
      <c r="K16" s="60"/>
      <c r="L16" s="60">
        <v>77577</v>
      </c>
      <c r="M16" s="60">
        <v>732</v>
      </c>
      <c r="N16" s="60">
        <v>682</v>
      </c>
      <c r="O16" s="60">
        <v>0</v>
      </c>
      <c r="P16" s="62"/>
      <c r="Q16" s="62"/>
      <c r="R16" s="62"/>
      <c r="S16" s="62"/>
      <c r="T16" s="62">
        <v>21965</v>
      </c>
      <c r="U16" s="62"/>
      <c r="V16" s="62"/>
      <c r="W16" s="62"/>
      <c r="X16" s="62"/>
      <c r="Y16" s="60"/>
      <c r="Z16" s="60"/>
      <c r="AA16" s="60"/>
      <c r="AB16" s="60"/>
      <c r="AC16" s="60">
        <v>17683</v>
      </c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>
        <v>590442</v>
      </c>
      <c r="AO16" s="60"/>
      <c r="AP16" s="60"/>
      <c r="AQ16" s="60"/>
      <c r="AR16" s="60"/>
      <c r="AS16" s="60">
        <v>11565</v>
      </c>
      <c r="AT16" s="60">
        <v>31761</v>
      </c>
      <c r="AU16" s="73"/>
      <c r="AV16" s="60">
        <v>17218</v>
      </c>
      <c r="AW16" s="60">
        <v>23749</v>
      </c>
      <c r="AX16" s="60"/>
      <c r="AY16" s="83"/>
    </row>
    <row r="17" spans="1:51" s="3" customFormat="1" x14ac:dyDescent="0.3">
      <c r="A17" s="4">
        <v>814</v>
      </c>
      <c r="B17" s="19" t="s">
        <v>11</v>
      </c>
      <c r="C17" s="40">
        <f t="shared" si="0"/>
        <v>844181</v>
      </c>
      <c r="D17" s="61"/>
      <c r="E17" s="62"/>
      <c r="F17" s="60"/>
      <c r="G17" s="60"/>
      <c r="H17" s="60">
        <f>2970+5665+18150</f>
        <v>26785</v>
      </c>
      <c r="I17" s="60"/>
      <c r="J17" s="60"/>
      <c r="K17" s="60"/>
      <c r="L17" s="60">
        <v>1440</v>
      </c>
      <c r="M17" s="60">
        <v>0</v>
      </c>
      <c r="N17" s="60">
        <v>24909</v>
      </c>
      <c r="O17" s="60">
        <v>394</v>
      </c>
      <c r="P17" s="62"/>
      <c r="Q17" s="62"/>
      <c r="R17" s="62"/>
      <c r="S17" s="62"/>
      <c r="T17" s="62">
        <v>32868</v>
      </c>
      <c r="U17" s="62"/>
      <c r="V17" s="62"/>
      <c r="W17" s="62"/>
      <c r="X17" s="62"/>
      <c r="Y17" s="60">
        <v>10500</v>
      </c>
      <c r="Z17" s="60"/>
      <c r="AA17" s="60">
        <v>11000</v>
      </c>
      <c r="AB17" s="60"/>
      <c r="AC17" s="60">
        <v>234551</v>
      </c>
      <c r="AD17" s="60">
        <v>214750</v>
      </c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>
        <v>15538</v>
      </c>
      <c r="AP17" s="60">
        <v>42000</v>
      </c>
      <c r="AQ17" s="60"/>
      <c r="AR17" s="60"/>
      <c r="AS17" s="60">
        <v>45347</v>
      </c>
      <c r="AT17" s="60">
        <v>66814</v>
      </c>
      <c r="AU17" s="73"/>
      <c r="AV17" s="60">
        <v>93319</v>
      </c>
      <c r="AW17" s="60">
        <v>23966</v>
      </c>
      <c r="AX17" s="60"/>
      <c r="AY17" s="83"/>
    </row>
    <row r="18" spans="1:51" s="3" customFormat="1" x14ac:dyDescent="0.3">
      <c r="A18" s="4">
        <v>816</v>
      </c>
      <c r="B18" s="19" t="s">
        <v>12</v>
      </c>
      <c r="C18" s="40">
        <f t="shared" si="0"/>
        <v>4500196</v>
      </c>
      <c r="D18" s="61"/>
      <c r="E18" s="62"/>
      <c r="F18" s="60"/>
      <c r="G18" s="60"/>
      <c r="H18" s="60">
        <f>126836+330+19386+568+48132-568</f>
        <v>194684</v>
      </c>
      <c r="I18" s="60">
        <v>568</v>
      </c>
      <c r="J18" s="60"/>
      <c r="K18" s="60"/>
      <c r="L18" s="60">
        <v>1954578</v>
      </c>
      <c r="M18" s="60">
        <v>22285</v>
      </c>
      <c r="N18" s="60">
        <v>8</v>
      </c>
      <c r="O18" s="60">
        <v>1360</v>
      </c>
      <c r="P18" s="62">
        <v>140483</v>
      </c>
      <c r="Q18" s="62"/>
      <c r="R18" s="62">
        <v>380298</v>
      </c>
      <c r="S18" s="62"/>
      <c r="T18" s="62">
        <v>24645</v>
      </c>
      <c r="U18" s="62"/>
      <c r="V18" s="62">
        <v>247200</v>
      </c>
      <c r="W18" s="62"/>
      <c r="X18" s="62"/>
      <c r="Y18" s="60"/>
      <c r="Z18" s="60"/>
      <c r="AA18" s="60">
        <v>10000</v>
      </c>
      <c r="AB18" s="60"/>
      <c r="AC18" s="60">
        <v>140477</v>
      </c>
      <c r="AD18" s="60"/>
      <c r="AE18" s="60">
        <v>691862</v>
      </c>
      <c r="AF18" s="60"/>
      <c r="AG18" s="60"/>
      <c r="AH18" s="60"/>
      <c r="AI18" s="60"/>
      <c r="AJ18" s="60"/>
      <c r="AK18" s="60"/>
      <c r="AL18" s="60"/>
      <c r="AM18" s="60"/>
      <c r="AN18" s="60">
        <v>469533</v>
      </c>
      <c r="AO18" s="60">
        <v>130</v>
      </c>
      <c r="AP18" s="60"/>
      <c r="AQ18" s="60">
        <v>5341</v>
      </c>
      <c r="AR18" s="60"/>
      <c r="AS18" s="60">
        <v>48517</v>
      </c>
      <c r="AT18" s="60">
        <v>101880</v>
      </c>
      <c r="AU18" s="73">
        <v>999</v>
      </c>
      <c r="AV18" s="60">
        <v>40069</v>
      </c>
      <c r="AW18" s="60">
        <v>25279</v>
      </c>
      <c r="AX18" s="60"/>
      <c r="AY18" s="83"/>
    </row>
    <row r="19" spans="1:51" s="3" customFormat="1" x14ac:dyDescent="0.3">
      <c r="A19" s="4">
        <v>818</v>
      </c>
      <c r="B19" s="19" t="s">
        <v>13</v>
      </c>
      <c r="C19" s="40">
        <f t="shared" si="0"/>
        <v>6047502</v>
      </c>
      <c r="D19" s="61"/>
      <c r="E19" s="62"/>
      <c r="F19" s="60"/>
      <c r="G19" s="60"/>
      <c r="H19" s="60">
        <f>41627+5436+12332-238-12332</f>
        <v>46825</v>
      </c>
      <c r="I19" s="60">
        <v>12332</v>
      </c>
      <c r="J19" s="60"/>
      <c r="K19" s="60"/>
      <c r="L19" s="60">
        <v>2031708</v>
      </c>
      <c r="M19" s="60">
        <v>3755</v>
      </c>
      <c r="N19" s="60">
        <v>49130</v>
      </c>
      <c r="O19" s="60">
        <v>1757930</v>
      </c>
      <c r="P19" s="62"/>
      <c r="Q19" s="62"/>
      <c r="R19" s="62">
        <v>1273900</v>
      </c>
      <c r="S19" s="62">
        <v>120940</v>
      </c>
      <c r="T19" s="62"/>
      <c r="U19" s="62"/>
      <c r="V19" s="62">
        <v>247200</v>
      </c>
      <c r="W19" s="62"/>
      <c r="X19" s="62"/>
      <c r="Y19" s="60">
        <v>8500</v>
      </c>
      <c r="Z19" s="60">
        <v>89250</v>
      </c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>
        <v>6126</v>
      </c>
      <c r="AP19" s="60"/>
      <c r="AQ19" s="60">
        <v>120744</v>
      </c>
      <c r="AR19" s="60">
        <v>500</v>
      </c>
      <c r="AS19" s="60"/>
      <c r="AT19" s="60">
        <v>232896</v>
      </c>
      <c r="AU19" s="73">
        <v>328</v>
      </c>
      <c r="AV19" s="60">
        <v>1990</v>
      </c>
      <c r="AW19" s="60">
        <v>43448</v>
      </c>
      <c r="AX19" s="60"/>
      <c r="AY19" s="83"/>
    </row>
    <row r="20" spans="1:51" s="3" customFormat="1" x14ac:dyDescent="0.3">
      <c r="A20" s="4">
        <v>820</v>
      </c>
      <c r="B20" s="19" t="s">
        <v>14</v>
      </c>
      <c r="C20" s="40">
        <f t="shared" si="0"/>
        <v>1597891</v>
      </c>
      <c r="D20" s="61"/>
      <c r="E20" s="62"/>
      <c r="F20" s="60"/>
      <c r="G20" s="60"/>
      <c r="H20" s="60">
        <f>29474+10439+5497+4963+5855</f>
        <v>56228</v>
      </c>
      <c r="I20" s="60"/>
      <c r="J20" s="60"/>
      <c r="K20" s="60"/>
      <c r="L20" s="60">
        <v>0</v>
      </c>
      <c r="M20" s="60">
        <v>11155</v>
      </c>
      <c r="N20" s="60">
        <v>1</v>
      </c>
      <c r="O20" s="60">
        <v>227513</v>
      </c>
      <c r="P20" s="62"/>
      <c r="Q20" s="62"/>
      <c r="R20" s="62"/>
      <c r="S20" s="62">
        <v>326337</v>
      </c>
      <c r="T20" s="62"/>
      <c r="U20" s="62"/>
      <c r="V20" s="62"/>
      <c r="W20" s="62"/>
      <c r="X20" s="62"/>
      <c r="Y20" s="60"/>
      <c r="Z20" s="60"/>
      <c r="AA20" s="60">
        <v>12500</v>
      </c>
      <c r="AB20" s="60"/>
      <c r="AC20" s="60">
        <v>147194</v>
      </c>
      <c r="AD20" s="60">
        <v>34000</v>
      </c>
      <c r="AE20" s="60"/>
      <c r="AF20" s="60"/>
      <c r="AG20" s="60"/>
      <c r="AH20" s="60"/>
      <c r="AI20" s="60"/>
      <c r="AJ20" s="60"/>
      <c r="AK20" s="60"/>
      <c r="AL20" s="60"/>
      <c r="AM20" s="60"/>
      <c r="AN20" s="60">
        <v>614939</v>
      </c>
      <c r="AO20" s="60">
        <v>8000</v>
      </c>
      <c r="AP20" s="60"/>
      <c r="AQ20" s="60"/>
      <c r="AR20" s="60">
        <v>2287</v>
      </c>
      <c r="AS20" s="60">
        <v>11372</v>
      </c>
      <c r="AT20" s="60">
        <v>70454</v>
      </c>
      <c r="AU20" s="73"/>
      <c r="AV20" s="60">
        <v>53724</v>
      </c>
      <c r="AW20" s="60">
        <v>22187</v>
      </c>
      <c r="AX20" s="60"/>
      <c r="AY20" s="83"/>
    </row>
    <row r="21" spans="1:51" s="3" customFormat="1" x14ac:dyDescent="0.3">
      <c r="A21" s="4">
        <v>858</v>
      </c>
      <c r="B21" s="19" t="s">
        <v>15</v>
      </c>
      <c r="C21" s="40">
        <f t="shared" si="0"/>
        <v>5193526</v>
      </c>
      <c r="D21" s="61"/>
      <c r="E21" s="62"/>
      <c r="F21" s="60"/>
      <c r="G21" s="60"/>
      <c r="H21" s="60"/>
      <c r="I21" s="60"/>
      <c r="J21" s="60"/>
      <c r="K21" s="60"/>
      <c r="L21" s="60">
        <v>1838128</v>
      </c>
      <c r="M21" s="60">
        <v>955</v>
      </c>
      <c r="N21" s="60">
        <v>266777</v>
      </c>
      <c r="O21" s="60">
        <v>339223</v>
      </c>
      <c r="P21" s="62"/>
      <c r="Q21" s="62"/>
      <c r="R21" s="62">
        <v>1915011</v>
      </c>
      <c r="S21" s="62">
        <v>58810</v>
      </c>
      <c r="T21" s="62"/>
      <c r="U21" s="62"/>
      <c r="V21" s="62"/>
      <c r="W21" s="62"/>
      <c r="X21" s="62"/>
      <c r="Y21" s="60"/>
      <c r="Z21" s="60"/>
      <c r="AA21" s="60"/>
      <c r="AB21" s="60"/>
      <c r="AC21" s="60">
        <v>34250</v>
      </c>
      <c r="AD21" s="60"/>
      <c r="AE21" s="60"/>
      <c r="AF21" s="60"/>
      <c r="AG21" s="60"/>
      <c r="AH21" s="60">
        <v>539728</v>
      </c>
      <c r="AI21" s="60"/>
      <c r="AJ21" s="60"/>
      <c r="AK21" s="60"/>
      <c r="AL21" s="60"/>
      <c r="AM21" s="60"/>
      <c r="AN21" s="60"/>
      <c r="AO21" s="60"/>
      <c r="AP21" s="60"/>
      <c r="AQ21" s="60">
        <v>11508</v>
      </c>
      <c r="AR21" s="60">
        <v>45252</v>
      </c>
      <c r="AS21" s="60">
        <v>1829</v>
      </c>
      <c r="AT21" s="60">
        <v>89151</v>
      </c>
      <c r="AU21" s="73">
        <v>3363</v>
      </c>
      <c r="AV21" s="60">
        <v>24700</v>
      </c>
      <c r="AW21" s="60">
        <v>24841</v>
      </c>
      <c r="AX21" s="60"/>
      <c r="AY21" s="83"/>
    </row>
    <row r="22" spans="1:51" s="3" customFormat="1" x14ac:dyDescent="0.3">
      <c r="A22" s="4">
        <v>822</v>
      </c>
      <c r="B22" s="19" t="s">
        <v>16</v>
      </c>
      <c r="C22" s="40">
        <f t="shared" si="0"/>
        <v>903583</v>
      </c>
      <c r="D22" s="62"/>
      <c r="F22" s="60"/>
      <c r="G22" s="60"/>
      <c r="H22" s="60">
        <v>16113</v>
      </c>
      <c r="I22" s="60"/>
      <c r="J22" s="60"/>
      <c r="K22" s="60"/>
      <c r="L22" s="60">
        <v>168067</v>
      </c>
      <c r="M22" s="60">
        <v>2978</v>
      </c>
      <c r="N22" s="60">
        <v>0</v>
      </c>
      <c r="O22" s="60">
        <v>0</v>
      </c>
      <c r="P22" s="62"/>
      <c r="Q22" s="62"/>
      <c r="R22" s="62">
        <v>546387</v>
      </c>
      <c r="S22" s="62">
        <v>61121</v>
      </c>
      <c r="T22" s="62"/>
      <c r="U22" s="62"/>
      <c r="V22" s="62"/>
      <c r="W22" s="62"/>
      <c r="X22" s="62"/>
      <c r="Y22" s="60"/>
      <c r="Z22" s="60">
        <v>6500</v>
      </c>
      <c r="AA22" s="60">
        <v>10000</v>
      </c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>
        <v>8000</v>
      </c>
      <c r="AP22" s="60"/>
      <c r="AQ22" s="60">
        <v>64</v>
      </c>
      <c r="AR22" s="60"/>
      <c r="AS22" s="60"/>
      <c r="AT22" s="60">
        <v>48250</v>
      </c>
      <c r="AU22" s="73">
        <v>4239</v>
      </c>
      <c r="AV22" s="60">
        <v>7701</v>
      </c>
      <c r="AW22" s="60">
        <v>24163</v>
      </c>
      <c r="AX22" s="60"/>
      <c r="AY22" s="83"/>
    </row>
    <row r="23" spans="1:51" s="3" customFormat="1" x14ac:dyDescent="0.3">
      <c r="A23" s="4">
        <v>824</v>
      </c>
      <c r="B23" s="19" t="s">
        <v>17</v>
      </c>
      <c r="C23" s="40">
        <f t="shared" si="0"/>
        <v>808120</v>
      </c>
      <c r="D23" s="61"/>
      <c r="E23" s="62"/>
      <c r="F23" s="60"/>
      <c r="G23" s="60"/>
      <c r="H23" s="60">
        <f>6600+5280</f>
        <v>11880</v>
      </c>
      <c r="I23" s="60"/>
      <c r="J23" s="60"/>
      <c r="K23" s="60"/>
      <c r="L23" s="60">
        <v>0</v>
      </c>
      <c r="M23" s="60">
        <v>575</v>
      </c>
      <c r="N23" s="60">
        <v>0</v>
      </c>
      <c r="O23" s="60">
        <v>8</v>
      </c>
      <c r="P23" s="62"/>
      <c r="Q23" s="62"/>
      <c r="R23" s="62">
        <v>509091</v>
      </c>
      <c r="S23" s="62">
        <v>93004</v>
      </c>
      <c r="T23" s="62">
        <v>32127</v>
      </c>
      <c r="U23" s="62"/>
      <c r="V23" s="62"/>
      <c r="W23" s="62"/>
      <c r="X23" s="62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>
        <v>10031</v>
      </c>
      <c r="AP23" s="60"/>
      <c r="AQ23" s="60">
        <v>8911</v>
      </c>
      <c r="AR23" s="60"/>
      <c r="AS23" s="60">
        <v>35904</v>
      </c>
      <c r="AT23" s="60">
        <v>54860</v>
      </c>
      <c r="AU23" s="73">
        <v>1878</v>
      </c>
      <c r="AV23" s="60">
        <v>25501</v>
      </c>
      <c r="AW23" s="60">
        <v>24350</v>
      </c>
      <c r="AX23" s="60"/>
      <c r="AY23" s="83"/>
    </row>
    <row r="24" spans="1:51" s="3" customFormat="1" x14ac:dyDescent="0.3">
      <c r="A24" s="4">
        <v>826</v>
      </c>
      <c r="B24" s="19" t="s">
        <v>111</v>
      </c>
      <c r="C24" s="40">
        <f t="shared" si="0"/>
        <v>1237637</v>
      </c>
      <c r="D24" s="61"/>
      <c r="E24" s="62"/>
      <c r="F24" s="60"/>
      <c r="G24" s="60"/>
      <c r="H24" s="60">
        <f>22410+1595+1320+1293</f>
        <v>26618</v>
      </c>
      <c r="I24" s="60"/>
      <c r="J24" s="60"/>
      <c r="K24" s="60"/>
      <c r="L24" s="60">
        <v>0</v>
      </c>
      <c r="M24" s="60">
        <v>0</v>
      </c>
      <c r="N24" s="60">
        <v>9215</v>
      </c>
      <c r="O24" s="60">
        <v>0</v>
      </c>
      <c r="P24" s="62"/>
      <c r="Q24" s="62"/>
      <c r="R24" s="62"/>
      <c r="S24" s="62">
        <v>194603</v>
      </c>
      <c r="T24" s="62"/>
      <c r="U24" s="62"/>
      <c r="V24" s="62"/>
      <c r="W24" s="62"/>
      <c r="X24" s="62"/>
      <c r="Y24" s="60"/>
      <c r="Z24" s="60"/>
      <c r="AA24" s="60"/>
      <c r="AB24" s="60"/>
      <c r="AC24" s="60">
        <v>260733</v>
      </c>
      <c r="AD24" s="60"/>
      <c r="AE24" s="60"/>
      <c r="AF24" s="60"/>
      <c r="AG24" s="60"/>
      <c r="AH24" s="60"/>
      <c r="AI24" s="60"/>
      <c r="AJ24" s="60"/>
      <c r="AK24" s="60"/>
      <c r="AL24" s="60">
        <v>537641</v>
      </c>
      <c r="AM24" s="60"/>
      <c r="AN24" s="60"/>
      <c r="AO24" s="60">
        <v>8000</v>
      </c>
      <c r="AP24" s="60"/>
      <c r="AQ24" s="60">
        <v>23394</v>
      </c>
      <c r="AR24" s="60">
        <v>58168</v>
      </c>
      <c r="AS24" s="60">
        <v>3319</v>
      </c>
      <c r="AT24" s="60">
        <v>42579</v>
      </c>
      <c r="AU24" s="73">
        <v>4425</v>
      </c>
      <c r="AV24" s="60">
        <v>41819</v>
      </c>
      <c r="AW24" s="60">
        <v>27123</v>
      </c>
      <c r="AX24" s="60"/>
      <c r="AY24" s="83"/>
    </row>
    <row r="25" spans="1:51" s="3" customFormat="1" x14ac:dyDescent="0.3">
      <c r="A25" s="4">
        <v>828</v>
      </c>
      <c r="B25" s="19" t="s">
        <v>18</v>
      </c>
      <c r="C25" s="40">
        <f t="shared" si="0"/>
        <v>1691056</v>
      </c>
      <c r="D25" s="61"/>
      <c r="E25" s="62"/>
      <c r="F25" s="60"/>
      <c r="G25" s="60"/>
      <c r="H25" s="60">
        <f>98955+81919-9313</f>
        <v>171561</v>
      </c>
      <c r="I25" s="60">
        <v>9313</v>
      </c>
      <c r="J25" s="60"/>
      <c r="K25" s="60"/>
      <c r="L25" s="60">
        <v>263501</v>
      </c>
      <c r="M25" s="60">
        <v>0</v>
      </c>
      <c r="N25" s="60">
        <v>0</v>
      </c>
      <c r="O25" s="60">
        <v>0</v>
      </c>
      <c r="P25" s="62"/>
      <c r="Q25" s="62"/>
      <c r="R25" s="62"/>
      <c r="S25" s="62">
        <v>98126</v>
      </c>
      <c r="T25" s="62"/>
      <c r="U25" s="62"/>
      <c r="V25" s="62"/>
      <c r="W25" s="62"/>
      <c r="X25" s="62"/>
      <c r="Y25" s="60"/>
      <c r="Z25" s="60"/>
      <c r="AA25" s="60"/>
      <c r="AB25" s="60">
        <v>50000</v>
      </c>
      <c r="AC25" s="60"/>
      <c r="AD25" s="60"/>
      <c r="AE25" s="60">
        <v>859891</v>
      </c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>
        <v>18578</v>
      </c>
      <c r="AR25" s="60"/>
      <c r="AS25" s="60">
        <v>30367</v>
      </c>
      <c r="AT25" s="60">
        <v>99031</v>
      </c>
      <c r="AU25" s="73"/>
      <c r="AV25" s="60">
        <v>59122</v>
      </c>
      <c r="AW25" s="60">
        <v>31566</v>
      </c>
      <c r="AX25" s="60"/>
      <c r="AY25" s="83"/>
    </row>
    <row r="26" spans="1:51" s="3" customFormat="1" x14ac:dyDescent="0.3">
      <c r="A26" s="4">
        <v>830</v>
      </c>
      <c r="B26" s="19" t="s">
        <v>19</v>
      </c>
      <c r="C26" s="40">
        <f t="shared" si="0"/>
        <v>2244431</v>
      </c>
      <c r="D26" s="61"/>
      <c r="E26" s="62"/>
      <c r="F26" s="60"/>
      <c r="G26" s="60"/>
      <c r="H26" s="60">
        <f>4041+440-171</f>
        <v>4310</v>
      </c>
      <c r="I26" s="60"/>
      <c r="J26" s="60"/>
      <c r="K26" s="60"/>
      <c r="L26" s="60">
        <v>1001592</v>
      </c>
      <c r="M26" s="60">
        <v>77628</v>
      </c>
      <c r="N26" s="60">
        <v>100816</v>
      </c>
      <c r="O26" s="60">
        <v>12891</v>
      </c>
      <c r="P26" s="62"/>
      <c r="Q26" s="62"/>
      <c r="R26" s="62">
        <v>948116</v>
      </c>
      <c r="S26" s="62">
        <v>4387</v>
      </c>
      <c r="T26" s="62"/>
      <c r="U26" s="62"/>
      <c r="V26" s="62"/>
      <c r="W26" s="62"/>
      <c r="X26" s="62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>
        <v>57</v>
      </c>
      <c r="AS26" s="60">
        <v>7365</v>
      </c>
      <c r="AT26" s="60">
        <v>39747</v>
      </c>
      <c r="AU26" s="73"/>
      <c r="AV26" s="60">
        <v>25613</v>
      </c>
      <c r="AW26" s="60">
        <v>21909</v>
      </c>
      <c r="AX26" s="60"/>
      <c r="AY26" s="83"/>
    </row>
    <row r="27" spans="1:51" s="3" customFormat="1" x14ac:dyDescent="0.3">
      <c r="A27" s="4">
        <v>832</v>
      </c>
      <c r="B27" s="19" t="s">
        <v>20</v>
      </c>
      <c r="C27" s="40">
        <f t="shared" si="0"/>
        <v>7017638</v>
      </c>
      <c r="D27" s="61"/>
      <c r="E27" s="62"/>
      <c r="F27" s="60"/>
      <c r="G27" s="60"/>
      <c r="H27" s="60">
        <f>4436</f>
        <v>4436</v>
      </c>
      <c r="I27" s="60"/>
      <c r="J27" s="60"/>
      <c r="K27" s="60"/>
      <c r="L27" s="60">
        <v>4135696</v>
      </c>
      <c r="M27" s="60">
        <v>0</v>
      </c>
      <c r="N27" s="60">
        <v>1</v>
      </c>
      <c r="O27" s="60">
        <v>176210</v>
      </c>
      <c r="P27" s="62"/>
      <c r="Q27" s="62"/>
      <c r="R27" s="62">
        <v>1783479</v>
      </c>
      <c r="S27" s="62"/>
      <c r="T27" s="62"/>
      <c r="U27" s="62"/>
      <c r="V27" s="62">
        <v>247200</v>
      </c>
      <c r="W27" s="62"/>
      <c r="X27" s="62">
        <v>-123600</v>
      </c>
      <c r="Y27" s="60">
        <v>4250</v>
      </c>
      <c r="Z27" s="60">
        <v>8000</v>
      </c>
      <c r="AA27" s="60"/>
      <c r="AB27" s="60"/>
      <c r="AC27" s="60">
        <v>147267</v>
      </c>
      <c r="AD27" s="60">
        <v>101376</v>
      </c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>
        <v>10716</v>
      </c>
      <c r="AP27" s="60"/>
      <c r="AQ27" s="60">
        <v>17693</v>
      </c>
      <c r="AR27" s="60">
        <v>2500</v>
      </c>
      <c r="AS27" s="60"/>
      <c r="AT27" s="60">
        <v>136987</v>
      </c>
      <c r="AU27" s="73">
        <v>15769</v>
      </c>
      <c r="AV27" s="60">
        <v>316578</v>
      </c>
      <c r="AW27" s="60">
        <v>33080</v>
      </c>
      <c r="AX27" s="60"/>
      <c r="AY27" s="83"/>
    </row>
    <row r="28" spans="1:51" s="3" customFormat="1" x14ac:dyDescent="0.3">
      <c r="A28" s="4">
        <v>834</v>
      </c>
      <c r="B28" s="19" t="s">
        <v>21</v>
      </c>
      <c r="C28" s="40">
        <f t="shared" si="0"/>
        <v>2876602</v>
      </c>
      <c r="D28" s="61"/>
      <c r="E28" s="62"/>
      <c r="F28" s="60"/>
      <c r="G28" s="60"/>
      <c r="H28" s="60">
        <f>23015+226+4433+16320+5049-205</f>
        <v>48838</v>
      </c>
      <c r="I28" s="60">
        <v>205</v>
      </c>
      <c r="J28" s="60"/>
      <c r="K28" s="60"/>
      <c r="L28" s="60">
        <v>61936</v>
      </c>
      <c r="M28" s="60">
        <v>0</v>
      </c>
      <c r="N28" s="60">
        <v>0</v>
      </c>
      <c r="O28" s="60">
        <v>6</v>
      </c>
      <c r="P28" s="62"/>
      <c r="Q28" s="62"/>
      <c r="R28" s="62">
        <v>1123263</v>
      </c>
      <c r="S28" s="62"/>
      <c r="T28" s="62"/>
      <c r="U28" s="62"/>
      <c r="V28" s="62"/>
      <c r="W28" s="62"/>
      <c r="X28" s="62"/>
      <c r="Y28" s="60"/>
      <c r="Z28" s="60"/>
      <c r="AA28" s="60">
        <v>4250</v>
      </c>
      <c r="AB28" s="60"/>
      <c r="AC28" s="60">
        <v>362213</v>
      </c>
      <c r="AD28" s="60">
        <v>15000</v>
      </c>
      <c r="AE28" s="60">
        <v>1065277</v>
      </c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>
        <v>29907</v>
      </c>
      <c r="AR28" s="60"/>
      <c r="AS28" s="60"/>
      <c r="AT28" s="60">
        <v>125410</v>
      </c>
      <c r="AU28" s="73">
        <v>1268</v>
      </c>
      <c r="AV28" s="60">
        <v>8000</v>
      </c>
      <c r="AW28" s="60">
        <v>31029</v>
      </c>
      <c r="AX28" s="60"/>
      <c r="AY28" s="83"/>
    </row>
    <row r="29" spans="1:51" s="3" customFormat="1" x14ac:dyDescent="0.3">
      <c r="A29" s="4">
        <v>836</v>
      </c>
      <c r="B29" s="19" t="s">
        <v>152</v>
      </c>
      <c r="C29" s="40">
        <f t="shared" si="0"/>
        <v>3840244</v>
      </c>
      <c r="D29" s="61"/>
      <c r="E29" s="62"/>
      <c r="F29" s="60"/>
      <c r="G29" s="60"/>
      <c r="H29" s="60">
        <f>134249+28423+5995+6268+4620+42910+14273</f>
        <v>236738</v>
      </c>
      <c r="I29" s="60"/>
      <c r="J29" s="60"/>
      <c r="K29" s="60"/>
      <c r="L29" s="60">
        <v>1886737</v>
      </c>
      <c r="M29" s="60">
        <v>38220</v>
      </c>
      <c r="N29" s="60">
        <v>0</v>
      </c>
      <c r="O29" s="60">
        <v>0</v>
      </c>
      <c r="P29" s="62"/>
      <c r="Q29" s="62"/>
      <c r="R29" s="62">
        <v>1000001</v>
      </c>
      <c r="S29" s="62"/>
      <c r="T29" s="62"/>
      <c r="U29" s="62"/>
      <c r="V29" s="62"/>
      <c r="W29" s="62"/>
      <c r="X29" s="62"/>
      <c r="Y29" s="60">
        <v>42250</v>
      </c>
      <c r="Z29" s="60">
        <v>22000</v>
      </c>
      <c r="AA29" s="60">
        <v>2000</v>
      </c>
      <c r="AB29" s="60"/>
      <c r="AC29" s="60">
        <v>419683</v>
      </c>
      <c r="AD29" s="60">
        <v>64750</v>
      </c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>
        <v>8000</v>
      </c>
      <c r="AP29" s="60"/>
      <c r="AQ29" s="60">
        <v>18575</v>
      </c>
      <c r="AR29" s="60"/>
      <c r="AS29" s="60">
        <v>3423</v>
      </c>
      <c r="AT29" s="60">
        <v>65137</v>
      </c>
      <c r="AU29" s="73">
        <v>3023</v>
      </c>
      <c r="AV29" s="60">
        <v>5327</v>
      </c>
      <c r="AW29" s="60">
        <v>24380</v>
      </c>
      <c r="AX29" s="60"/>
      <c r="AY29" s="83"/>
    </row>
    <row r="30" spans="1:51" s="3" customFormat="1" x14ac:dyDescent="0.3">
      <c r="A30" s="4">
        <v>838</v>
      </c>
      <c r="B30" s="19" t="s">
        <v>23</v>
      </c>
      <c r="C30" s="40">
        <f t="shared" si="0"/>
        <v>6758674</v>
      </c>
      <c r="D30" s="61"/>
      <c r="E30" s="62"/>
      <c r="F30" s="60"/>
      <c r="G30" s="60"/>
      <c r="H30" s="60">
        <f>52451+43716</f>
        <v>96167</v>
      </c>
      <c r="I30" s="60"/>
      <c r="J30" s="60"/>
      <c r="K30" s="60"/>
      <c r="L30" s="60">
        <v>2109554</v>
      </c>
      <c r="M30" s="60">
        <v>842</v>
      </c>
      <c r="N30" s="60">
        <v>63730</v>
      </c>
      <c r="O30" s="60">
        <v>651335</v>
      </c>
      <c r="P30" s="62"/>
      <c r="Q30" s="62"/>
      <c r="R30" s="62">
        <v>1351261</v>
      </c>
      <c r="S30" s="62">
        <v>99723</v>
      </c>
      <c r="T30" s="62"/>
      <c r="U30" s="62"/>
      <c r="V30" s="62">
        <v>247200</v>
      </c>
      <c r="W30" s="62"/>
      <c r="X30" s="62"/>
      <c r="Y30" s="60">
        <v>4000</v>
      </c>
      <c r="Z30" s="60">
        <v>6000</v>
      </c>
      <c r="AA30" s="60">
        <v>4000</v>
      </c>
      <c r="AB30" s="60"/>
      <c r="AC30" s="60">
        <v>1260871</v>
      </c>
      <c r="AD30" s="60">
        <v>561725</v>
      </c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>
        <v>1035</v>
      </c>
      <c r="AP30" s="60"/>
      <c r="AQ30" s="60">
        <v>34522</v>
      </c>
      <c r="AR30" s="60">
        <v>3999</v>
      </c>
      <c r="AS30" s="60">
        <v>1000</v>
      </c>
      <c r="AT30" s="60">
        <v>102982</v>
      </c>
      <c r="AU30" s="73">
        <v>3772</v>
      </c>
      <c r="AV30" s="60">
        <v>125906</v>
      </c>
      <c r="AW30" s="60">
        <v>29050</v>
      </c>
      <c r="AX30" s="60"/>
      <c r="AY30" s="83"/>
    </row>
    <row r="31" spans="1:51" s="3" customFormat="1" x14ac:dyDescent="0.3">
      <c r="A31" s="4">
        <v>840</v>
      </c>
      <c r="B31" s="19" t="s">
        <v>24</v>
      </c>
      <c r="C31" s="40">
        <f t="shared" si="0"/>
        <v>1507876</v>
      </c>
      <c r="D31" s="61"/>
      <c r="E31" s="62"/>
      <c r="F31" s="60"/>
      <c r="G31" s="60"/>
      <c r="H31" s="60">
        <f>26115+6831</f>
        <v>32946</v>
      </c>
      <c r="I31" s="60"/>
      <c r="J31" s="60"/>
      <c r="K31" s="60"/>
      <c r="L31" s="60">
        <v>199040</v>
      </c>
      <c r="M31" s="60">
        <v>34232</v>
      </c>
      <c r="N31" s="60">
        <v>8</v>
      </c>
      <c r="O31" s="60">
        <v>84546</v>
      </c>
      <c r="P31" s="62"/>
      <c r="Q31" s="62"/>
      <c r="R31" s="62">
        <v>378275</v>
      </c>
      <c r="S31" s="62">
        <v>49602</v>
      </c>
      <c r="T31" s="62"/>
      <c r="U31" s="62"/>
      <c r="V31" s="62"/>
      <c r="W31" s="62"/>
      <c r="X31" s="62"/>
      <c r="Y31" s="60"/>
      <c r="Z31" s="60"/>
      <c r="AA31" s="60">
        <v>4000</v>
      </c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>
        <v>598460</v>
      </c>
      <c r="AO31" s="60">
        <v>15538</v>
      </c>
      <c r="AP31" s="60"/>
      <c r="AQ31" s="60">
        <v>17163</v>
      </c>
      <c r="AR31" s="60"/>
      <c r="AS31" s="60"/>
      <c r="AT31" s="60">
        <v>48725</v>
      </c>
      <c r="AU31" s="73">
        <v>9000</v>
      </c>
      <c r="AV31" s="60">
        <v>15592</v>
      </c>
      <c r="AW31" s="60">
        <v>20749</v>
      </c>
      <c r="AX31" s="60"/>
      <c r="AY31" s="83"/>
    </row>
    <row r="32" spans="1:51" s="3" customFormat="1" x14ac:dyDescent="0.3">
      <c r="A32" s="4">
        <v>842</v>
      </c>
      <c r="B32" s="19" t="s">
        <v>25</v>
      </c>
      <c r="C32" s="40">
        <f t="shared" si="0"/>
        <v>1303771</v>
      </c>
      <c r="D32" s="61"/>
      <c r="E32" s="62"/>
      <c r="F32" s="60"/>
      <c r="G32" s="60"/>
      <c r="H32" s="60">
        <v>6336</v>
      </c>
      <c r="I32" s="60"/>
      <c r="J32" s="60"/>
      <c r="K32" s="60"/>
      <c r="L32" s="60">
        <v>39484</v>
      </c>
      <c r="M32" s="60">
        <v>2317</v>
      </c>
      <c r="N32" s="60">
        <v>4339</v>
      </c>
      <c r="O32" s="60">
        <v>7</v>
      </c>
      <c r="P32" s="62"/>
      <c r="Q32" s="62"/>
      <c r="R32" s="62">
        <v>595559</v>
      </c>
      <c r="S32" s="62"/>
      <c r="T32" s="62"/>
      <c r="U32" s="62"/>
      <c r="V32" s="62"/>
      <c r="W32" s="62"/>
      <c r="X32" s="62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>
        <v>540000</v>
      </c>
      <c r="AL32" s="60"/>
      <c r="AM32" s="60"/>
      <c r="AN32" s="60"/>
      <c r="AO32" s="60">
        <v>13037</v>
      </c>
      <c r="AP32" s="60"/>
      <c r="AQ32" s="60"/>
      <c r="AR32" s="60"/>
      <c r="AS32" s="60">
        <v>19577</v>
      </c>
      <c r="AT32" s="60">
        <v>56420</v>
      </c>
      <c r="AU32" s="73">
        <v>1000</v>
      </c>
      <c r="AV32" s="60">
        <v>1171</v>
      </c>
      <c r="AW32" s="60">
        <v>24524</v>
      </c>
      <c r="AX32" s="60"/>
      <c r="AY32" s="83"/>
    </row>
    <row r="33" spans="1:51" s="3" customFormat="1" x14ac:dyDescent="0.3">
      <c r="A33" s="4">
        <v>844</v>
      </c>
      <c r="B33" s="19" t="s">
        <v>26</v>
      </c>
      <c r="C33" s="40">
        <f t="shared" si="0"/>
        <v>1596946</v>
      </c>
      <c r="D33" s="61"/>
      <c r="E33" s="62"/>
      <c r="F33" s="60"/>
      <c r="G33" s="60"/>
      <c r="H33" s="60">
        <f>3520+465-465</f>
        <v>3520</v>
      </c>
      <c r="I33" s="60">
        <v>465</v>
      </c>
      <c r="J33" s="60"/>
      <c r="K33" s="60"/>
      <c r="L33" s="60">
        <v>349159</v>
      </c>
      <c r="M33" s="60">
        <v>1592</v>
      </c>
      <c r="N33" s="60">
        <v>20968</v>
      </c>
      <c r="O33" s="60">
        <v>95415</v>
      </c>
      <c r="P33" s="62">
        <v>423388</v>
      </c>
      <c r="Q33" s="62"/>
      <c r="R33" s="62">
        <v>3</v>
      </c>
      <c r="S33" s="62"/>
      <c r="T33" s="62"/>
      <c r="U33" s="62"/>
      <c r="V33" s="62"/>
      <c r="W33" s="62"/>
      <c r="X33" s="62"/>
      <c r="Y33" s="60">
        <v>10000</v>
      </c>
      <c r="Z33" s="60">
        <v>2000</v>
      </c>
      <c r="AA33" s="60">
        <v>2000</v>
      </c>
      <c r="AB33" s="60"/>
      <c r="AC33" s="60">
        <v>466965</v>
      </c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>
        <v>106180</v>
      </c>
      <c r="AO33" s="60">
        <v>8000</v>
      </c>
      <c r="AP33" s="60"/>
      <c r="AQ33" s="60">
        <v>2</v>
      </c>
      <c r="AR33" s="60">
        <v>111</v>
      </c>
      <c r="AS33" s="60">
        <v>7903</v>
      </c>
      <c r="AT33" s="60">
        <v>63411</v>
      </c>
      <c r="AU33" s="73">
        <v>27</v>
      </c>
      <c r="AV33" s="60">
        <v>238</v>
      </c>
      <c r="AW33" s="60">
        <v>35599</v>
      </c>
      <c r="AX33" s="60"/>
      <c r="AY33" s="83"/>
    </row>
    <row r="34" spans="1:51" s="3" customFormat="1" x14ac:dyDescent="0.3">
      <c r="A34" s="4">
        <v>846</v>
      </c>
      <c r="B34" s="19" t="s">
        <v>27</v>
      </c>
      <c r="C34" s="40">
        <f t="shared" si="0"/>
        <v>628121</v>
      </c>
      <c r="D34" s="61"/>
      <c r="E34" s="62"/>
      <c r="F34" s="60"/>
      <c r="G34" s="60"/>
      <c r="H34" s="60"/>
      <c r="I34" s="60"/>
      <c r="J34" s="60"/>
      <c r="K34" s="60"/>
      <c r="L34" s="60">
        <v>0</v>
      </c>
      <c r="M34" s="60">
        <v>9665</v>
      </c>
      <c r="N34" s="60">
        <v>0</v>
      </c>
      <c r="O34" s="60">
        <v>24579</v>
      </c>
      <c r="P34" s="62">
        <v>81497</v>
      </c>
      <c r="Q34" s="62"/>
      <c r="R34" s="62"/>
      <c r="S34" s="62">
        <v>296039</v>
      </c>
      <c r="T34" s="62"/>
      <c r="U34" s="62"/>
      <c r="V34" s="62"/>
      <c r="W34" s="62"/>
      <c r="X34" s="62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>
        <v>15538</v>
      </c>
      <c r="AP34" s="60"/>
      <c r="AQ34" s="60"/>
      <c r="AR34" s="60">
        <v>250</v>
      </c>
      <c r="AS34" s="60">
        <v>35495</v>
      </c>
      <c r="AT34" s="60">
        <v>56555</v>
      </c>
      <c r="AU34" s="73">
        <v>1000</v>
      </c>
      <c r="AV34" s="60">
        <v>75872</v>
      </c>
      <c r="AW34" s="60">
        <v>31631</v>
      </c>
      <c r="AX34" s="60"/>
      <c r="AY34" s="83"/>
    </row>
    <row r="35" spans="1:51" s="3" customFormat="1" x14ac:dyDescent="0.3">
      <c r="A35" s="4">
        <v>847</v>
      </c>
      <c r="B35" s="19" t="s">
        <v>28</v>
      </c>
      <c r="C35" s="40">
        <f t="shared" si="0"/>
        <v>1468815</v>
      </c>
      <c r="D35" s="61"/>
      <c r="E35" s="62"/>
      <c r="F35" s="60"/>
      <c r="G35" s="60"/>
      <c r="H35" s="60">
        <f>10379+4511+49+5879-49</f>
        <v>20769</v>
      </c>
      <c r="I35" s="60">
        <v>49</v>
      </c>
      <c r="J35" s="60"/>
      <c r="K35" s="60"/>
      <c r="L35" s="60">
        <v>1</v>
      </c>
      <c r="M35" s="60">
        <v>0</v>
      </c>
      <c r="N35" s="60">
        <v>0</v>
      </c>
      <c r="O35" s="60">
        <v>0</v>
      </c>
      <c r="P35" s="62">
        <v>236880</v>
      </c>
      <c r="Q35" s="62"/>
      <c r="R35" s="62"/>
      <c r="S35" s="62"/>
      <c r="T35" s="62"/>
      <c r="U35" s="62"/>
      <c r="V35" s="62">
        <v>212300</v>
      </c>
      <c r="W35" s="62"/>
      <c r="X35" s="62"/>
      <c r="Y35" s="60"/>
      <c r="Z35" s="60">
        <v>4250</v>
      </c>
      <c r="AA35" s="60"/>
      <c r="AB35" s="60"/>
      <c r="AC35" s="60"/>
      <c r="AD35" s="60"/>
      <c r="AE35" s="60">
        <v>905295</v>
      </c>
      <c r="AF35" s="60"/>
      <c r="AG35" s="60"/>
      <c r="AH35" s="60"/>
      <c r="AI35" s="60"/>
      <c r="AJ35" s="60"/>
      <c r="AK35" s="60"/>
      <c r="AL35" s="60"/>
      <c r="AM35" s="60"/>
      <c r="AN35" s="60">
        <v>14025</v>
      </c>
      <c r="AO35" s="60"/>
      <c r="AP35" s="60"/>
      <c r="AQ35" s="60">
        <v>21764</v>
      </c>
      <c r="AR35" s="60"/>
      <c r="AS35" s="60"/>
      <c r="AT35" s="60">
        <v>17502</v>
      </c>
      <c r="AU35" s="73">
        <v>1999</v>
      </c>
      <c r="AV35" s="60">
        <v>7819</v>
      </c>
      <c r="AW35" s="60">
        <v>26162</v>
      </c>
      <c r="AX35" s="60"/>
      <c r="AY35" s="83"/>
    </row>
    <row r="36" spans="1:51" s="3" customFormat="1" x14ac:dyDescent="0.3">
      <c r="A36" s="4">
        <v>848</v>
      </c>
      <c r="B36" s="19" t="s">
        <v>29</v>
      </c>
      <c r="C36" s="40">
        <f t="shared" si="0"/>
        <v>3005812</v>
      </c>
      <c r="D36" s="61"/>
      <c r="E36" s="62"/>
      <c r="F36" s="60"/>
      <c r="G36" s="60"/>
      <c r="H36" s="60">
        <f>5224</f>
        <v>5224</v>
      </c>
      <c r="I36" s="60"/>
      <c r="J36" s="60"/>
      <c r="K36" s="60"/>
      <c r="L36" s="60">
        <v>0</v>
      </c>
      <c r="M36" s="60">
        <v>0</v>
      </c>
      <c r="N36" s="60">
        <v>518</v>
      </c>
      <c r="O36" s="60">
        <v>620</v>
      </c>
      <c r="P36" s="62">
        <v>404602</v>
      </c>
      <c r="Q36" s="62">
        <v>752375</v>
      </c>
      <c r="R36" s="62">
        <v>1404770</v>
      </c>
      <c r="S36" s="62"/>
      <c r="T36" s="62"/>
      <c r="U36" s="62"/>
      <c r="V36" s="62"/>
      <c r="W36" s="62"/>
      <c r="X36" s="62"/>
      <c r="Y36" s="60"/>
      <c r="Z36" s="60"/>
      <c r="AA36" s="60"/>
      <c r="AB36" s="60"/>
      <c r="AC36" s="60">
        <v>100000</v>
      </c>
      <c r="AD36" s="60">
        <v>27000</v>
      </c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>
        <v>2173</v>
      </c>
      <c r="AP36" s="60"/>
      <c r="AQ36" s="60"/>
      <c r="AR36" s="60"/>
      <c r="AS36" s="60"/>
      <c r="AT36" s="60"/>
      <c r="AU36" s="73">
        <v>2257</v>
      </c>
      <c r="AV36" s="60">
        <v>275568</v>
      </c>
      <c r="AW36" s="60">
        <v>30705</v>
      </c>
      <c r="AX36" s="60"/>
      <c r="AY36" s="83"/>
    </row>
    <row r="37" spans="1:51" s="3" customFormat="1" x14ac:dyDescent="0.3">
      <c r="A37" s="4">
        <v>850</v>
      </c>
      <c r="B37" s="19" t="s">
        <v>30</v>
      </c>
      <c r="C37" s="40">
        <f t="shared" si="0"/>
        <v>362903</v>
      </c>
      <c r="D37" s="61"/>
      <c r="E37" s="62"/>
      <c r="F37" s="60"/>
      <c r="G37" s="60"/>
      <c r="H37" s="60"/>
      <c r="I37" s="60"/>
      <c r="J37" s="60"/>
      <c r="K37" s="60"/>
      <c r="L37" s="60">
        <v>173276</v>
      </c>
      <c r="M37" s="60">
        <v>5653</v>
      </c>
      <c r="N37" s="60">
        <v>10999</v>
      </c>
      <c r="O37" s="60">
        <v>28648</v>
      </c>
      <c r="P37" s="62"/>
      <c r="Q37" s="62"/>
      <c r="R37" s="62"/>
      <c r="S37" s="62">
        <v>58979</v>
      </c>
      <c r="T37" s="62"/>
      <c r="U37" s="62"/>
      <c r="V37" s="62"/>
      <c r="W37" s="62"/>
      <c r="X37" s="62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>
        <v>5965</v>
      </c>
      <c r="AP37" s="60"/>
      <c r="AQ37" s="60">
        <v>6434</v>
      </c>
      <c r="AR37" s="60"/>
      <c r="AS37" s="60"/>
      <c r="AT37" s="60">
        <v>52334</v>
      </c>
      <c r="AU37" s="73"/>
      <c r="AV37" s="60"/>
      <c r="AW37" s="60">
        <v>20615</v>
      </c>
      <c r="AX37" s="60"/>
      <c r="AY37" s="83"/>
    </row>
    <row r="38" spans="1:51" s="3" customFormat="1" x14ac:dyDescent="0.3">
      <c r="A38" s="4">
        <v>851</v>
      </c>
      <c r="B38" s="19" t="s">
        <v>31</v>
      </c>
      <c r="C38" s="40">
        <f t="shared" si="0"/>
        <v>2317251</v>
      </c>
      <c r="D38" s="61"/>
      <c r="E38" s="62"/>
      <c r="F38" s="60"/>
      <c r="G38" s="60"/>
      <c r="H38" s="60">
        <v>1128</v>
      </c>
      <c r="I38" s="60"/>
      <c r="J38" s="60"/>
      <c r="K38" s="60"/>
      <c r="L38" s="60">
        <v>2257</v>
      </c>
      <c r="M38" s="60">
        <v>43</v>
      </c>
      <c r="N38" s="60">
        <v>1136</v>
      </c>
      <c r="O38" s="60">
        <v>13321</v>
      </c>
      <c r="P38" s="62"/>
      <c r="Q38" s="62"/>
      <c r="R38" s="62">
        <v>1741485</v>
      </c>
      <c r="S38" s="62">
        <v>120742</v>
      </c>
      <c r="T38" s="62"/>
      <c r="U38" s="62"/>
      <c r="V38" s="62"/>
      <c r="W38" s="62"/>
      <c r="X38" s="62"/>
      <c r="Y38" s="60"/>
      <c r="Z38" s="60"/>
      <c r="AA38" s="60">
        <v>4000</v>
      </c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>
        <v>375507</v>
      </c>
      <c r="AO38" s="60"/>
      <c r="AP38" s="60"/>
      <c r="AQ38" s="60">
        <v>248</v>
      </c>
      <c r="AR38" s="60"/>
      <c r="AS38" s="60"/>
      <c r="AT38" s="60">
        <v>25753</v>
      </c>
      <c r="AU38" s="73"/>
      <c r="AV38" s="60">
        <v>10328</v>
      </c>
      <c r="AW38" s="60">
        <v>21303</v>
      </c>
      <c r="AX38" s="60"/>
      <c r="AY38" s="83"/>
    </row>
    <row r="39" spans="1:51" s="3" customFormat="1" x14ac:dyDescent="0.3">
      <c r="A39" s="4">
        <v>852</v>
      </c>
      <c r="B39" s="19" t="s">
        <v>32</v>
      </c>
      <c r="C39" s="40">
        <f t="shared" si="0"/>
        <v>511495</v>
      </c>
      <c r="D39" s="61"/>
      <c r="E39" s="62"/>
      <c r="F39" s="60"/>
      <c r="G39" s="60"/>
      <c r="H39" s="60">
        <v>3289</v>
      </c>
      <c r="I39" s="60"/>
      <c r="J39" s="60"/>
      <c r="K39" s="60"/>
      <c r="L39" s="60">
        <v>323741</v>
      </c>
      <c r="M39" s="60">
        <v>0</v>
      </c>
      <c r="N39" s="60">
        <v>21330</v>
      </c>
      <c r="O39" s="60">
        <v>66</v>
      </c>
      <c r="P39" s="62"/>
      <c r="Q39" s="62"/>
      <c r="R39" s="62"/>
      <c r="S39" s="62">
        <v>60135</v>
      </c>
      <c r="T39" s="62"/>
      <c r="U39" s="62"/>
      <c r="V39" s="62"/>
      <c r="W39" s="62"/>
      <c r="X39" s="62"/>
      <c r="Y39" s="60"/>
      <c r="Z39" s="60">
        <v>2000</v>
      </c>
      <c r="AA39" s="60"/>
      <c r="AB39" s="60"/>
      <c r="AC39" s="60">
        <v>78217</v>
      </c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>
        <v>1325</v>
      </c>
      <c r="AT39" s="60"/>
      <c r="AU39" s="73">
        <v>462</v>
      </c>
      <c r="AV39" s="60"/>
      <c r="AW39" s="60">
        <v>20930</v>
      </c>
      <c r="AX39" s="60"/>
      <c r="AY39" s="83"/>
    </row>
    <row r="40" spans="1:51" s="3" customFormat="1" x14ac:dyDescent="0.3">
      <c r="A40" s="4">
        <v>853</v>
      </c>
      <c r="B40" s="19" t="s">
        <v>33</v>
      </c>
      <c r="C40" s="40">
        <f t="shared" ref="C40:C65" si="1">SUM(D40:AY40)</f>
        <v>466407</v>
      </c>
      <c r="D40" s="61"/>
      <c r="E40" s="62"/>
      <c r="F40" s="60"/>
      <c r="G40" s="60"/>
      <c r="H40" s="60">
        <f>4290+19399+4931+17072-4931</f>
        <v>40761</v>
      </c>
      <c r="I40" s="60">
        <v>4931</v>
      </c>
      <c r="J40" s="60"/>
      <c r="K40" s="60"/>
      <c r="L40" s="60">
        <v>116060</v>
      </c>
      <c r="M40" s="60">
        <v>954</v>
      </c>
      <c r="N40" s="60">
        <v>104227</v>
      </c>
      <c r="O40" s="60">
        <v>6</v>
      </c>
      <c r="P40" s="62"/>
      <c r="Q40" s="62"/>
      <c r="R40" s="62">
        <v>28853</v>
      </c>
      <c r="S40" s="62"/>
      <c r="T40" s="62"/>
      <c r="U40" s="62"/>
      <c r="V40" s="62"/>
      <c r="W40" s="62"/>
      <c r="X40" s="62"/>
      <c r="Y40" s="60">
        <v>18763</v>
      </c>
      <c r="Z40" s="60">
        <v>8500</v>
      </c>
      <c r="AA40" s="60">
        <v>2000</v>
      </c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>
        <v>15538</v>
      </c>
      <c r="AP40" s="60"/>
      <c r="AQ40" s="60">
        <v>21020</v>
      </c>
      <c r="AR40" s="60">
        <v>5242</v>
      </c>
      <c r="AS40" s="60">
        <v>7919</v>
      </c>
      <c r="AT40" s="60">
        <v>57653</v>
      </c>
      <c r="AU40" s="73"/>
      <c r="AV40" s="60">
        <v>11319</v>
      </c>
      <c r="AW40" s="60">
        <v>22661</v>
      </c>
      <c r="AX40" s="60"/>
      <c r="AY40" s="83"/>
    </row>
    <row r="41" spans="1:51" s="3" customFormat="1" x14ac:dyDescent="0.3">
      <c r="A41" s="4">
        <v>854</v>
      </c>
      <c r="B41" s="19" t="s">
        <v>34</v>
      </c>
      <c r="C41" s="40">
        <f t="shared" si="1"/>
        <v>739792</v>
      </c>
      <c r="D41" s="61"/>
      <c r="E41" s="62"/>
      <c r="F41" s="60"/>
      <c r="G41" s="60"/>
      <c r="H41" s="60"/>
      <c r="I41" s="60"/>
      <c r="J41" s="60"/>
      <c r="K41" s="60"/>
      <c r="L41" s="60">
        <v>193990</v>
      </c>
      <c r="M41" s="60">
        <v>23270</v>
      </c>
      <c r="N41" s="60">
        <v>10534</v>
      </c>
      <c r="O41" s="60">
        <v>63587</v>
      </c>
      <c r="P41" s="62"/>
      <c r="Q41" s="62"/>
      <c r="R41" s="62">
        <v>235609</v>
      </c>
      <c r="S41" s="62">
        <v>117673</v>
      </c>
      <c r="T41" s="62"/>
      <c r="U41" s="62"/>
      <c r="V41" s="62"/>
      <c r="W41" s="62"/>
      <c r="X41" s="62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>
        <v>3832</v>
      </c>
      <c r="AR41" s="60">
        <v>6106</v>
      </c>
      <c r="AS41" s="60">
        <v>500</v>
      </c>
      <c r="AT41" s="60">
        <v>53266</v>
      </c>
      <c r="AU41" s="73">
        <v>1576</v>
      </c>
      <c r="AV41" s="60">
        <v>7327</v>
      </c>
      <c r="AW41" s="60">
        <v>22522</v>
      </c>
      <c r="AX41" s="60"/>
      <c r="AY41" s="83"/>
    </row>
    <row r="42" spans="1:51" s="3" customFormat="1" x14ac:dyDescent="0.3">
      <c r="A42" s="4">
        <v>856</v>
      </c>
      <c r="B42" s="19" t="s">
        <v>35</v>
      </c>
      <c r="C42" s="40">
        <f t="shared" si="1"/>
        <v>2979001</v>
      </c>
      <c r="D42" s="61"/>
      <c r="E42" s="62"/>
      <c r="F42" s="60"/>
      <c r="G42" s="60"/>
      <c r="H42" s="60">
        <v>4983</v>
      </c>
      <c r="I42" s="60"/>
      <c r="J42" s="60"/>
      <c r="K42" s="60"/>
      <c r="L42" s="60">
        <v>558573</v>
      </c>
      <c r="M42" s="60">
        <v>7113</v>
      </c>
      <c r="N42" s="60">
        <v>0</v>
      </c>
      <c r="O42" s="60">
        <v>0</v>
      </c>
      <c r="P42" s="62"/>
      <c r="Q42" s="62"/>
      <c r="R42" s="62">
        <v>1484722</v>
      </c>
      <c r="S42" s="62">
        <v>133460</v>
      </c>
      <c r="T42" s="62"/>
      <c r="U42" s="62"/>
      <c r="V42" s="62"/>
      <c r="W42" s="62"/>
      <c r="X42" s="62"/>
      <c r="Y42" s="60"/>
      <c r="Z42" s="60">
        <v>6500</v>
      </c>
      <c r="AA42" s="60"/>
      <c r="AB42" s="60">
        <v>50000</v>
      </c>
      <c r="AC42" s="60">
        <v>22645</v>
      </c>
      <c r="AD42" s="60"/>
      <c r="AE42" s="60"/>
      <c r="AF42" s="60"/>
      <c r="AG42" s="60"/>
      <c r="AH42" s="60"/>
      <c r="AI42" s="60">
        <v>554790</v>
      </c>
      <c r="AJ42" s="60"/>
      <c r="AK42" s="60"/>
      <c r="AL42" s="60"/>
      <c r="AM42" s="60"/>
      <c r="AN42" s="60"/>
      <c r="AO42" s="60">
        <v>15538</v>
      </c>
      <c r="AP42" s="60"/>
      <c r="AQ42" s="60"/>
      <c r="AR42" s="60">
        <v>500</v>
      </c>
      <c r="AS42" s="60"/>
      <c r="AT42" s="60">
        <v>63805</v>
      </c>
      <c r="AU42" s="73">
        <v>9005</v>
      </c>
      <c r="AV42" s="60">
        <v>45275</v>
      </c>
      <c r="AW42" s="60">
        <v>22092</v>
      </c>
      <c r="AX42" s="60"/>
      <c r="AY42" s="83"/>
    </row>
    <row r="43" spans="1:51" s="3" customFormat="1" x14ac:dyDescent="0.3">
      <c r="A43" s="4">
        <v>860</v>
      </c>
      <c r="B43" s="19" t="s">
        <v>36</v>
      </c>
      <c r="C43" s="40">
        <f t="shared" si="1"/>
        <v>459788</v>
      </c>
      <c r="D43" s="61"/>
      <c r="E43" s="62"/>
      <c r="F43" s="60"/>
      <c r="G43" s="60"/>
      <c r="H43" s="60"/>
      <c r="I43" s="60"/>
      <c r="J43" s="60"/>
      <c r="K43" s="60"/>
      <c r="L43" s="60">
        <v>204135</v>
      </c>
      <c r="M43" s="60">
        <v>18391</v>
      </c>
      <c r="N43" s="60">
        <v>0</v>
      </c>
      <c r="O43" s="60">
        <v>0</v>
      </c>
      <c r="P43" s="62"/>
      <c r="Q43" s="62"/>
      <c r="R43" s="62"/>
      <c r="S43" s="62">
        <v>170203</v>
      </c>
      <c r="T43" s="62"/>
      <c r="U43" s="62"/>
      <c r="V43" s="62"/>
      <c r="W43" s="62"/>
      <c r="X43" s="62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>
        <v>2551</v>
      </c>
      <c r="AS43" s="60">
        <v>586</v>
      </c>
      <c r="AT43" s="60">
        <v>36881</v>
      </c>
      <c r="AU43" s="73"/>
      <c r="AV43" s="60">
        <v>5648</v>
      </c>
      <c r="AW43" s="60">
        <v>21393</v>
      </c>
      <c r="AX43" s="60"/>
      <c r="AY43" s="83"/>
    </row>
    <row r="44" spans="1:51" s="3" customFormat="1" x14ac:dyDescent="0.3">
      <c r="A44" s="4">
        <v>861</v>
      </c>
      <c r="B44" s="19" t="s">
        <v>37</v>
      </c>
      <c r="C44" s="40">
        <f t="shared" si="1"/>
        <v>1234584</v>
      </c>
      <c r="D44" s="61"/>
      <c r="E44" s="62"/>
      <c r="F44" s="60"/>
      <c r="G44" s="60"/>
      <c r="H44" s="60"/>
      <c r="I44" s="60"/>
      <c r="J44" s="60"/>
      <c r="K44" s="60"/>
      <c r="L44" s="60">
        <v>725986</v>
      </c>
      <c r="M44" s="60">
        <v>0</v>
      </c>
      <c r="N44" s="60">
        <v>0</v>
      </c>
      <c r="O44" s="60">
        <v>0</v>
      </c>
      <c r="P44" s="62"/>
      <c r="Q44" s="62"/>
      <c r="R44" s="62">
        <v>136460</v>
      </c>
      <c r="S44" s="62">
        <v>141436</v>
      </c>
      <c r="T44" s="62">
        <v>25144</v>
      </c>
      <c r="U44" s="62"/>
      <c r="V44" s="62"/>
      <c r="W44" s="62"/>
      <c r="X44" s="62"/>
      <c r="Y44" s="60"/>
      <c r="Z44" s="60"/>
      <c r="AA44" s="60"/>
      <c r="AB44" s="60">
        <v>100000</v>
      </c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>
        <v>15538</v>
      </c>
      <c r="AP44" s="60"/>
      <c r="AQ44" s="60">
        <v>11098</v>
      </c>
      <c r="AR44" s="60"/>
      <c r="AS44" s="60"/>
      <c r="AT44" s="60">
        <v>40684</v>
      </c>
      <c r="AU44" s="73"/>
      <c r="AV44" s="60">
        <v>14432</v>
      </c>
      <c r="AW44" s="60">
        <v>23806</v>
      </c>
      <c r="AX44" s="60"/>
      <c r="AY44" s="83"/>
    </row>
    <row r="45" spans="1:51" s="3" customFormat="1" x14ac:dyDescent="0.3">
      <c r="A45" s="4">
        <v>862</v>
      </c>
      <c r="B45" s="19" t="s">
        <v>38</v>
      </c>
      <c r="C45" s="40">
        <f t="shared" si="1"/>
        <v>1994215</v>
      </c>
      <c r="D45" s="61"/>
      <c r="E45" s="62"/>
      <c r="F45" s="60"/>
      <c r="G45" s="60"/>
      <c r="H45" s="60">
        <f>18039+7231-352+2461</f>
        <v>27379</v>
      </c>
      <c r="I45" s="60"/>
      <c r="J45" s="60"/>
      <c r="K45" s="60"/>
      <c r="L45" s="60">
        <v>105229</v>
      </c>
      <c r="M45" s="60">
        <v>0</v>
      </c>
      <c r="N45" s="60">
        <v>102233</v>
      </c>
      <c r="O45" s="60">
        <v>0</v>
      </c>
      <c r="P45" s="62"/>
      <c r="Q45" s="62"/>
      <c r="R45" s="62">
        <v>1005535</v>
      </c>
      <c r="S45" s="62"/>
      <c r="T45" s="62"/>
      <c r="U45" s="62">
        <v>60000</v>
      </c>
      <c r="V45" s="62"/>
      <c r="W45" s="62"/>
      <c r="X45" s="62"/>
      <c r="Y45" s="60"/>
      <c r="Z45" s="60"/>
      <c r="AA45" s="60"/>
      <c r="AB45" s="60"/>
      <c r="AC45" s="60">
        <v>126995</v>
      </c>
      <c r="AD45" s="60">
        <v>46750</v>
      </c>
      <c r="AE45" s="60">
        <v>353689</v>
      </c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>
        <v>26264</v>
      </c>
      <c r="AR45" s="60"/>
      <c r="AS45" s="60"/>
      <c r="AT45" s="60">
        <v>103682</v>
      </c>
      <c r="AU45" s="73">
        <v>945</v>
      </c>
      <c r="AV45" s="60">
        <v>5828</v>
      </c>
      <c r="AW45" s="60">
        <v>29686</v>
      </c>
      <c r="AX45" s="60"/>
      <c r="AY45" s="83"/>
    </row>
    <row r="46" spans="1:51" s="3" customFormat="1" x14ac:dyDescent="0.3">
      <c r="A46" s="4">
        <v>864</v>
      </c>
      <c r="B46" s="19" t="s">
        <v>39</v>
      </c>
      <c r="C46" s="40">
        <f t="shared" si="1"/>
        <v>1955649</v>
      </c>
      <c r="D46" s="61"/>
      <c r="E46" s="62"/>
      <c r="F46" s="60"/>
      <c r="G46" s="60"/>
      <c r="H46" s="60">
        <f>57389+1971+9291+3992</f>
        <v>72643</v>
      </c>
      <c r="I46" s="60"/>
      <c r="J46" s="60"/>
      <c r="K46" s="60"/>
      <c r="L46" s="60">
        <v>298176</v>
      </c>
      <c r="M46" s="60">
        <v>2782</v>
      </c>
      <c r="N46" s="60">
        <v>113095</v>
      </c>
      <c r="O46" s="60">
        <v>199660</v>
      </c>
      <c r="P46" s="62">
        <v>140483</v>
      </c>
      <c r="Q46" s="62"/>
      <c r="R46" s="62">
        <v>239268</v>
      </c>
      <c r="S46" s="62">
        <v>132601</v>
      </c>
      <c r="T46" s="62"/>
      <c r="U46" s="62"/>
      <c r="V46" s="62"/>
      <c r="W46" s="62"/>
      <c r="X46" s="62"/>
      <c r="Y46" s="60">
        <v>4250</v>
      </c>
      <c r="Z46" s="60"/>
      <c r="AA46" s="60">
        <v>12000</v>
      </c>
      <c r="AB46" s="60"/>
      <c r="AC46" s="60">
        <v>224775</v>
      </c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>
        <v>419752</v>
      </c>
      <c r="AO46" s="60"/>
      <c r="AP46" s="60"/>
      <c r="AQ46" s="60">
        <v>113</v>
      </c>
      <c r="AR46" s="60"/>
      <c r="AS46" s="60"/>
      <c r="AT46" s="60">
        <v>66357</v>
      </c>
      <c r="AU46" s="73"/>
      <c r="AV46" s="60">
        <v>6819</v>
      </c>
      <c r="AW46" s="60">
        <v>22875</v>
      </c>
      <c r="AX46" s="60"/>
      <c r="AY46" s="83"/>
    </row>
    <row r="47" spans="1:51" s="3" customFormat="1" x14ac:dyDescent="0.3">
      <c r="A47" s="4">
        <v>866</v>
      </c>
      <c r="B47" s="19" t="s">
        <v>40</v>
      </c>
      <c r="C47" s="40">
        <f t="shared" si="1"/>
        <v>2438123</v>
      </c>
      <c r="D47" s="61"/>
      <c r="E47" s="62"/>
      <c r="F47" s="60"/>
      <c r="G47" s="60"/>
      <c r="H47" s="60">
        <v>11990</v>
      </c>
      <c r="I47" s="60"/>
      <c r="J47" s="60"/>
      <c r="K47" s="60"/>
      <c r="L47" s="60">
        <v>1036480</v>
      </c>
      <c r="M47" s="60">
        <v>808</v>
      </c>
      <c r="N47" s="60">
        <v>0</v>
      </c>
      <c r="O47" s="60">
        <v>0</v>
      </c>
      <c r="P47" s="62">
        <v>196509</v>
      </c>
      <c r="Q47" s="62"/>
      <c r="R47" s="62">
        <v>590038</v>
      </c>
      <c r="S47" s="62">
        <v>174990</v>
      </c>
      <c r="T47" s="62"/>
      <c r="U47" s="62"/>
      <c r="V47" s="62">
        <v>247200</v>
      </c>
      <c r="W47" s="62"/>
      <c r="X47" s="62"/>
      <c r="Y47" s="60"/>
      <c r="Z47" s="60">
        <v>4250</v>
      </c>
      <c r="AA47" s="60"/>
      <c r="AB47" s="60"/>
      <c r="AC47" s="60">
        <v>28741</v>
      </c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>
        <v>1940</v>
      </c>
      <c r="AO47" s="60"/>
      <c r="AP47" s="60"/>
      <c r="AQ47" s="60"/>
      <c r="AR47" s="60"/>
      <c r="AS47" s="60">
        <v>31688</v>
      </c>
      <c r="AT47" s="60">
        <v>69311</v>
      </c>
      <c r="AU47" s="73"/>
      <c r="AV47" s="60">
        <v>16712</v>
      </c>
      <c r="AW47" s="60">
        <v>27466</v>
      </c>
      <c r="AX47" s="60"/>
      <c r="AY47" s="83"/>
    </row>
    <row r="48" spans="1:51" s="3" customFormat="1" x14ac:dyDescent="0.3">
      <c r="A48" s="4">
        <v>868</v>
      </c>
      <c r="B48" s="19" t="s">
        <v>41</v>
      </c>
      <c r="C48" s="40">
        <f t="shared" si="1"/>
        <v>1074781</v>
      </c>
      <c r="D48" s="61"/>
      <c r="E48" s="62"/>
      <c r="F48" s="60"/>
      <c r="G48" s="60"/>
      <c r="H48" s="60"/>
      <c r="I48" s="60"/>
      <c r="J48" s="60"/>
      <c r="K48" s="60"/>
      <c r="L48" s="60">
        <v>124894</v>
      </c>
      <c r="M48" s="60">
        <v>5748</v>
      </c>
      <c r="N48" s="60">
        <v>0</v>
      </c>
      <c r="O48" s="60">
        <v>8703</v>
      </c>
      <c r="P48" s="62"/>
      <c r="Q48" s="62"/>
      <c r="R48" s="62">
        <v>623462</v>
      </c>
      <c r="S48" s="62"/>
      <c r="T48" s="62"/>
      <c r="U48" s="62"/>
      <c r="V48" s="62"/>
      <c r="W48" s="62"/>
      <c r="X48" s="62"/>
      <c r="Y48" s="60"/>
      <c r="Z48" s="60"/>
      <c r="AA48" s="60"/>
      <c r="AB48" s="60"/>
      <c r="AC48" s="60">
        <v>135440</v>
      </c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>
        <v>15538</v>
      </c>
      <c r="AP48" s="60"/>
      <c r="AQ48" s="60">
        <v>22195</v>
      </c>
      <c r="AR48" s="60">
        <v>7651</v>
      </c>
      <c r="AS48" s="60"/>
      <c r="AT48" s="60">
        <v>48539</v>
      </c>
      <c r="AU48" s="73">
        <v>2630</v>
      </c>
      <c r="AV48" s="60">
        <v>35569</v>
      </c>
      <c r="AW48" s="60">
        <v>44412</v>
      </c>
      <c r="AX48" s="60"/>
      <c r="AY48" s="83"/>
    </row>
    <row r="49" spans="1:51" s="3" customFormat="1" x14ac:dyDescent="0.3">
      <c r="A49" s="4">
        <v>870</v>
      </c>
      <c r="B49" s="19" t="s">
        <v>42</v>
      </c>
      <c r="C49" s="40">
        <f t="shared" si="1"/>
        <v>2349693</v>
      </c>
      <c r="D49" s="61"/>
      <c r="E49" s="62"/>
      <c r="F49" s="60"/>
      <c r="G49" s="60"/>
      <c r="H49" s="60"/>
      <c r="I49" s="60"/>
      <c r="J49" s="60"/>
      <c r="K49" s="60"/>
      <c r="L49" s="60">
        <v>614819</v>
      </c>
      <c r="M49" s="60">
        <v>7792</v>
      </c>
      <c r="N49" s="60">
        <v>6247</v>
      </c>
      <c r="O49" s="60">
        <v>113592</v>
      </c>
      <c r="P49" s="62"/>
      <c r="Q49" s="62"/>
      <c r="R49" s="62">
        <v>1222810</v>
      </c>
      <c r="S49" s="62"/>
      <c r="T49" s="62">
        <v>35000</v>
      </c>
      <c r="U49" s="62"/>
      <c r="V49" s="62"/>
      <c r="W49" s="62"/>
      <c r="X49" s="62"/>
      <c r="Y49" s="60">
        <v>10250</v>
      </c>
      <c r="Z49" s="60"/>
      <c r="AA49" s="60"/>
      <c r="AB49" s="60"/>
      <c r="AC49" s="60">
        <v>96572</v>
      </c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>
        <v>14865</v>
      </c>
      <c r="AP49" s="60"/>
      <c r="AQ49" s="60"/>
      <c r="AR49" s="60">
        <v>32161</v>
      </c>
      <c r="AS49" s="60">
        <v>37963</v>
      </c>
      <c r="AT49" s="60">
        <v>49454</v>
      </c>
      <c r="AU49" s="73">
        <v>34854</v>
      </c>
      <c r="AV49" s="60">
        <v>50569</v>
      </c>
      <c r="AW49" s="60">
        <v>22745</v>
      </c>
      <c r="AX49" s="60"/>
      <c r="AY49" s="83"/>
    </row>
    <row r="50" spans="1:51" s="3" customFormat="1" x14ac:dyDescent="0.3">
      <c r="A50" s="4">
        <v>872</v>
      </c>
      <c r="B50" s="19" t="s">
        <v>43</v>
      </c>
      <c r="C50" s="40">
        <f t="shared" si="1"/>
        <v>1269255</v>
      </c>
      <c r="D50" s="61"/>
      <c r="E50" s="62"/>
      <c r="F50" s="60"/>
      <c r="G50" s="60"/>
      <c r="H50" s="60">
        <f>1100+3164+153-153</f>
        <v>4264</v>
      </c>
      <c r="I50" s="60">
        <v>153</v>
      </c>
      <c r="J50" s="60"/>
      <c r="K50" s="60"/>
      <c r="L50" s="60">
        <v>118747</v>
      </c>
      <c r="M50" s="60">
        <v>3430</v>
      </c>
      <c r="N50" s="60">
        <v>0</v>
      </c>
      <c r="O50" s="60">
        <v>0</v>
      </c>
      <c r="P50" s="62">
        <v>172359</v>
      </c>
      <c r="Q50" s="62"/>
      <c r="R50" s="62">
        <v>644158</v>
      </c>
      <c r="S50" s="62"/>
      <c r="T50" s="62"/>
      <c r="U50" s="62"/>
      <c r="V50" s="62"/>
      <c r="W50" s="62"/>
      <c r="X50" s="62"/>
      <c r="Y50" s="60"/>
      <c r="Z50" s="60"/>
      <c r="AA50" s="60"/>
      <c r="AB50" s="60"/>
      <c r="AC50" s="60">
        <v>236784</v>
      </c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>
        <v>8000</v>
      </c>
      <c r="AP50" s="60"/>
      <c r="AQ50" s="60"/>
      <c r="AR50" s="60"/>
      <c r="AS50" s="60"/>
      <c r="AT50" s="60">
        <v>53449</v>
      </c>
      <c r="AU50" s="73"/>
      <c r="AV50" s="60">
        <v>6000</v>
      </c>
      <c r="AW50" s="60">
        <v>21911</v>
      </c>
      <c r="AX50" s="60"/>
      <c r="AY50" s="83"/>
    </row>
    <row r="51" spans="1:51" s="3" customFormat="1" x14ac:dyDescent="0.3">
      <c r="A51" s="4">
        <v>874</v>
      </c>
      <c r="B51" s="19" t="s">
        <v>44</v>
      </c>
      <c r="C51" s="40">
        <f t="shared" si="1"/>
        <v>1505742</v>
      </c>
      <c r="D51" s="61"/>
      <c r="E51" s="62"/>
      <c r="F51" s="60"/>
      <c r="G51" s="60"/>
      <c r="H51" s="60">
        <f>45236+7414+36927</f>
        <v>89577</v>
      </c>
      <c r="I51" s="60"/>
      <c r="J51" s="60"/>
      <c r="K51" s="60"/>
      <c r="L51" s="60">
        <v>2</v>
      </c>
      <c r="M51" s="60">
        <v>0</v>
      </c>
      <c r="N51" s="60">
        <v>0</v>
      </c>
      <c r="O51" s="60">
        <v>0</v>
      </c>
      <c r="P51" s="62">
        <v>416947</v>
      </c>
      <c r="Q51" s="62"/>
      <c r="R51" s="62">
        <v>784973</v>
      </c>
      <c r="S51" s="62"/>
      <c r="T51" s="62"/>
      <c r="U51" s="62"/>
      <c r="V51" s="62"/>
      <c r="W51" s="62"/>
      <c r="X51" s="62"/>
      <c r="Y51" s="60"/>
      <c r="Z51" s="60">
        <v>14000</v>
      </c>
      <c r="AA51" s="60"/>
      <c r="AB51" s="60"/>
      <c r="AC51" s="60">
        <v>37385</v>
      </c>
      <c r="AD51" s="60">
        <v>18800</v>
      </c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>
        <v>7538</v>
      </c>
      <c r="AP51" s="60"/>
      <c r="AQ51" s="60">
        <v>2133</v>
      </c>
      <c r="AR51" s="60"/>
      <c r="AS51" s="60">
        <v>6199</v>
      </c>
      <c r="AT51" s="60">
        <v>81561</v>
      </c>
      <c r="AU51" s="73"/>
      <c r="AV51" s="60">
        <v>18188</v>
      </c>
      <c r="AW51" s="60">
        <v>28439</v>
      </c>
      <c r="AX51" s="60"/>
      <c r="AY51" s="83"/>
    </row>
    <row r="52" spans="1:51" s="3" customFormat="1" x14ac:dyDescent="0.3">
      <c r="A52" s="4">
        <v>876</v>
      </c>
      <c r="B52" s="19" t="s">
        <v>45</v>
      </c>
      <c r="C52" s="40">
        <f t="shared" si="1"/>
        <v>1390500</v>
      </c>
      <c r="D52" s="61"/>
      <c r="E52" s="62"/>
      <c r="F52" s="60"/>
      <c r="G52" s="60"/>
      <c r="H52" s="60"/>
      <c r="I52" s="60"/>
      <c r="J52" s="60"/>
      <c r="K52" s="60"/>
      <c r="L52" s="60">
        <v>250001</v>
      </c>
      <c r="M52" s="60">
        <v>9602</v>
      </c>
      <c r="N52" s="60">
        <v>150805</v>
      </c>
      <c r="O52" s="60">
        <v>2705</v>
      </c>
      <c r="P52" s="62">
        <v>235630</v>
      </c>
      <c r="Q52" s="62"/>
      <c r="R52" s="62">
        <v>509016</v>
      </c>
      <c r="S52" s="62">
        <v>33661</v>
      </c>
      <c r="T52" s="62"/>
      <c r="U52" s="62"/>
      <c r="V52" s="62">
        <v>150000</v>
      </c>
      <c r="W52" s="62"/>
      <c r="X52" s="62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>
        <v>7082</v>
      </c>
      <c r="AR52" s="60"/>
      <c r="AS52" s="60"/>
      <c r="AT52" s="60"/>
      <c r="AU52" s="73"/>
      <c r="AV52" s="60">
        <v>20481</v>
      </c>
      <c r="AW52" s="60">
        <v>21517</v>
      </c>
      <c r="AX52" s="60"/>
      <c r="AY52" s="83"/>
    </row>
    <row r="53" spans="1:51" s="3" customFormat="1" x14ac:dyDescent="0.3">
      <c r="A53" s="4">
        <v>878</v>
      </c>
      <c r="B53" s="19" t="s">
        <v>46</v>
      </c>
      <c r="C53" s="40">
        <f t="shared" si="1"/>
        <v>797319</v>
      </c>
      <c r="D53" s="61"/>
      <c r="E53" s="62"/>
      <c r="F53" s="60"/>
      <c r="G53" s="60"/>
      <c r="H53" s="60"/>
      <c r="I53" s="60"/>
      <c r="J53" s="60"/>
      <c r="K53" s="60"/>
      <c r="L53" s="60">
        <v>54934</v>
      </c>
      <c r="M53" s="60">
        <v>0</v>
      </c>
      <c r="N53" s="60">
        <v>0</v>
      </c>
      <c r="O53" s="60">
        <v>0</v>
      </c>
      <c r="P53" s="62">
        <v>90369</v>
      </c>
      <c r="Q53" s="62"/>
      <c r="R53" s="62"/>
      <c r="S53" s="62"/>
      <c r="T53" s="62">
        <v>15000</v>
      </c>
      <c r="U53" s="62"/>
      <c r="V53" s="62"/>
      <c r="W53" s="62"/>
      <c r="X53" s="62"/>
      <c r="Y53" s="60"/>
      <c r="Z53" s="60"/>
      <c r="AA53" s="60"/>
      <c r="AB53" s="60"/>
      <c r="AC53" s="60">
        <v>31254</v>
      </c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>
        <v>491411</v>
      </c>
      <c r="AO53" s="60"/>
      <c r="AP53" s="60"/>
      <c r="AQ53" s="60">
        <v>2966</v>
      </c>
      <c r="AR53" s="60"/>
      <c r="AS53" s="60">
        <v>70</v>
      </c>
      <c r="AT53" s="60">
        <v>51709</v>
      </c>
      <c r="AU53" s="73"/>
      <c r="AV53" s="60">
        <v>36452</v>
      </c>
      <c r="AW53" s="60">
        <v>23154</v>
      </c>
      <c r="AX53" s="60"/>
      <c r="AY53" s="83"/>
    </row>
    <row r="54" spans="1:51" s="3" customFormat="1" x14ac:dyDescent="0.3">
      <c r="A54" s="4">
        <v>800</v>
      </c>
      <c r="B54" s="19" t="s">
        <v>47</v>
      </c>
      <c r="C54" s="40">
        <f t="shared" si="1"/>
        <v>550680</v>
      </c>
      <c r="D54" s="61"/>
      <c r="E54" s="62"/>
      <c r="F54" s="60"/>
      <c r="G54" s="60"/>
      <c r="H54" s="60">
        <f>67162+26847+3410-6497</f>
        <v>90922</v>
      </c>
      <c r="I54" s="60">
        <v>6497</v>
      </c>
      <c r="J54" s="60"/>
      <c r="K54" s="60"/>
      <c r="L54" s="60">
        <v>1</v>
      </c>
      <c r="M54" s="60">
        <v>0</v>
      </c>
      <c r="N54" s="60">
        <v>0</v>
      </c>
      <c r="O54" s="60">
        <v>0</v>
      </c>
      <c r="P54" s="62"/>
      <c r="Q54" s="62"/>
      <c r="R54" s="62"/>
      <c r="S54" s="62">
        <v>165020</v>
      </c>
      <c r="T54" s="62"/>
      <c r="U54" s="62"/>
      <c r="V54" s="62"/>
      <c r="W54" s="62"/>
      <c r="X54" s="62"/>
      <c r="Y54" s="60"/>
      <c r="Z54" s="60"/>
      <c r="AA54" s="60"/>
      <c r="AB54" s="60"/>
      <c r="AC54" s="60">
        <v>14000</v>
      </c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>
        <v>15538</v>
      </c>
      <c r="AP54" s="60"/>
      <c r="AQ54" s="60">
        <v>14831</v>
      </c>
      <c r="AR54" s="60">
        <v>1798</v>
      </c>
      <c r="AS54" s="60">
        <v>33851</v>
      </c>
      <c r="AT54" s="60">
        <v>69870</v>
      </c>
      <c r="AU54" s="73">
        <v>42489</v>
      </c>
      <c r="AV54" s="60">
        <v>73819</v>
      </c>
      <c r="AW54" s="60">
        <v>22044</v>
      </c>
      <c r="AX54" s="60"/>
      <c r="AY54" s="83"/>
    </row>
    <row r="55" spans="1:51" s="3" customFormat="1" x14ac:dyDescent="0.3">
      <c r="A55" s="4">
        <v>880</v>
      </c>
      <c r="B55" s="19" t="s">
        <v>48</v>
      </c>
      <c r="C55" s="40">
        <f t="shared" si="1"/>
        <v>967740</v>
      </c>
      <c r="D55" s="61"/>
      <c r="E55" s="62"/>
      <c r="F55" s="60"/>
      <c r="G55" s="60"/>
      <c r="H55" s="60">
        <f>557+63</f>
        <v>620</v>
      </c>
      <c r="I55" s="60"/>
      <c r="J55" s="60"/>
      <c r="K55" s="60"/>
      <c r="L55" s="60">
        <v>543861</v>
      </c>
      <c r="M55" s="60">
        <v>5968</v>
      </c>
      <c r="N55" s="60">
        <v>0</v>
      </c>
      <c r="O55" s="60">
        <v>0</v>
      </c>
      <c r="P55" s="62"/>
      <c r="Q55" s="62"/>
      <c r="R55" s="62">
        <v>89682</v>
      </c>
      <c r="S55" s="62">
        <v>220158</v>
      </c>
      <c r="T55" s="62"/>
      <c r="U55" s="62"/>
      <c r="V55" s="62"/>
      <c r="W55" s="62"/>
      <c r="X55" s="62"/>
      <c r="Y55" s="60">
        <v>8750</v>
      </c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>
        <v>9403</v>
      </c>
      <c r="AR55" s="60"/>
      <c r="AS55" s="60">
        <v>300</v>
      </c>
      <c r="AT55" s="60">
        <v>50329</v>
      </c>
      <c r="AU55" s="73">
        <v>1480</v>
      </c>
      <c r="AV55" s="60">
        <v>15211</v>
      </c>
      <c r="AW55" s="60">
        <v>21978</v>
      </c>
      <c r="AX55" s="60"/>
      <c r="AY55" s="83"/>
    </row>
    <row r="56" spans="1:51" s="3" customFormat="1" x14ac:dyDescent="0.3">
      <c r="A56" s="4">
        <v>882</v>
      </c>
      <c r="B56" s="19" t="s">
        <v>49</v>
      </c>
      <c r="C56" s="40">
        <f t="shared" si="1"/>
        <v>2199765</v>
      </c>
      <c r="D56" s="61"/>
      <c r="E56" s="62"/>
      <c r="F56" s="60"/>
      <c r="G56" s="60"/>
      <c r="H56" s="60"/>
      <c r="I56" s="60"/>
      <c r="J56" s="60"/>
      <c r="K56" s="60"/>
      <c r="L56" s="60">
        <v>444503</v>
      </c>
      <c r="M56" s="60">
        <v>6282</v>
      </c>
      <c r="N56" s="60">
        <v>20122</v>
      </c>
      <c r="O56" s="60">
        <v>145728</v>
      </c>
      <c r="P56" s="62"/>
      <c r="Q56" s="62"/>
      <c r="R56" s="62">
        <v>856549</v>
      </c>
      <c r="S56" s="62"/>
      <c r="T56" s="62"/>
      <c r="U56" s="62"/>
      <c r="V56" s="62"/>
      <c r="W56" s="62"/>
      <c r="X56" s="62"/>
      <c r="Y56" s="60"/>
      <c r="Z56" s="60"/>
      <c r="AA56" s="60"/>
      <c r="AB56" s="60"/>
      <c r="AC56" s="60">
        <v>96303</v>
      </c>
      <c r="AD56" s="60"/>
      <c r="AE56" s="60"/>
      <c r="AF56" s="60"/>
      <c r="AG56" s="60">
        <v>554759</v>
      </c>
      <c r="AH56" s="60"/>
      <c r="AI56" s="60"/>
      <c r="AJ56" s="60"/>
      <c r="AK56" s="60"/>
      <c r="AL56" s="60"/>
      <c r="AM56" s="60"/>
      <c r="AN56" s="60"/>
      <c r="AO56" s="60"/>
      <c r="AP56" s="60"/>
      <c r="AQ56" s="60">
        <v>654</v>
      </c>
      <c r="AR56" s="60"/>
      <c r="AS56" s="60">
        <v>500</v>
      </c>
      <c r="AT56" s="60">
        <v>20584</v>
      </c>
      <c r="AU56" s="73">
        <v>4476</v>
      </c>
      <c r="AV56" s="60">
        <v>21142</v>
      </c>
      <c r="AW56" s="60">
        <v>28163</v>
      </c>
      <c r="AX56" s="60"/>
      <c r="AY56" s="83"/>
    </row>
    <row r="57" spans="1:51" s="3" customFormat="1" x14ac:dyDescent="0.3">
      <c r="A57" s="4">
        <v>883</v>
      </c>
      <c r="B57" s="19" t="s">
        <v>50</v>
      </c>
      <c r="C57" s="40">
        <f t="shared" si="1"/>
        <v>488956</v>
      </c>
      <c r="D57" s="61"/>
      <c r="E57" s="62"/>
      <c r="F57" s="60"/>
      <c r="G57" s="60"/>
      <c r="H57" s="60">
        <v>1540</v>
      </c>
      <c r="I57" s="60"/>
      <c r="J57" s="60"/>
      <c r="K57" s="60"/>
      <c r="L57" s="60">
        <v>110456</v>
      </c>
      <c r="M57" s="60">
        <v>550</v>
      </c>
      <c r="N57" s="60">
        <v>50940</v>
      </c>
      <c r="O57" s="60">
        <v>0</v>
      </c>
      <c r="P57" s="62"/>
      <c r="Q57" s="62"/>
      <c r="R57" s="62"/>
      <c r="S57" s="62"/>
      <c r="T57" s="62"/>
      <c r="U57" s="62"/>
      <c r="V57" s="62"/>
      <c r="W57" s="62"/>
      <c r="X57" s="62"/>
      <c r="Y57" s="60"/>
      <c r="Z57" s="60">
        <v>4250</v>
      </c>
      <c r="AA57" s="60"/>
      <c r="AB57" s="60"/>
      <c r="AC57" s="60">
        <v>82869</v>
      </c>
      <c r="AD57" s="60">
        <v>70625</v>
      </c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>
        <v>15376</v>
      </c>
      <c r="AR57" s="60"/>
      <c r="AS57" s="60"/>
      <c r="AT57" s="60">
        <v>57507</v>
      </c>
      <c r="AU57" s="73"/>
      <c r="AV57" s="60">
        <v>70319</v>
      </c>
      <c r="AW57" s="60">
        <v>24524</v>
      </c>
      <c r="AX57" s="60"/>
      <c r="AY57" s="83"/>
    </row>
    <row r="58" spans="1:51" s="3" customFormat="1" x14ac:dyDescent="0.3">
      <c r="A58" s="4">
        <v>884</v>
      </c>
      <c r="B58" s="19" t="s">
        <v>51</v>
      </c>
      <c r="C58" s="40">
        <f t="shared" si="1"/>
        <v>2309748</v>
      </c>
      <c r="D58" s="61"/>
      <c r="E58" s="62"/>
      <c r="F58" s="60"/>
      <c r="G58" s="60"/>
      <c r="H58" s="60">
        <f>12844+12122+2420+5723</f>
        <v>33109</v>
      </c>
      <c r="I58" s="60"/>
      <c r="J58" s="60"/>
      <c r="K58" s="60"/>
      <c r="L58" s="60">
        <v>222585</v>
      </c>
      <c r="M58" s="60">
        <v>11820</v>
      </c>
      <c r="N58" s="60">
        <v>34430</v>
      </c>
      <c r="O58" s="60">
        <v>214759</v>
      </c>
      <c r="P58" s="62"/>
      <c r="Q58" s="62"/>
      <c r="R58" s="62">
        <v>1291215</v>
      </c>
      <c r="S58" s="62">
        <v>45492</v>
      </c>
      <c r="T58" s="62">
        <v>35000</v>
      </c>
      <c r="U58" s="62"/>
      <c r="V58" s="62"/>
      <c r="W58" s="62"/>
      <c r="X58" s="62"/>
      <c r="Y58" s="60"/>
      <c r="Z58" s="60"/>
      <c r="AA58" s="60"/>
      <c r="AB58" s="60"/>
      <c r="AC58" s="60">
        <v>241653</v>
      </c>
      <c r="AD58" s="60">
        <v>37102</v>
      </c>
      <c r="AE58" s="60"/>
      <c r="AF58" s="60"/>
      <c r="AG58" s="60"/>
      <c r="AH58" s="60"/>
      <c r="AI58" s="60"/>
      <c r="AJ58" s="60"/>
      <c r="AK58" s="60"/>
      <c r="AL58" s="60"/>
      <c r="AM58" s="60"/>
      <c r="AN58" s="60">
        <v>1183</v>
      </c>
      <c r="AO58" s="60">
        <v>15538</v>
      </c>
      <c r="AP58" s="60"/>
      <c r="AQ58" s="60"/>
      <c r="AR58" s="60"/>
      <c r="AS58" s="60"/>
      <c r="AT58" s="60">
        <v>46636</v>
      </c>
      <c r="AU58" s="73"/>
      <c r="AV58" s="60">
        <v>54832</v>
      </c>
      <c r="AW58" s="60">
        <v>24394</v>
      </c>
      <c r="AX58" s="60"/>
      <c r="AY58" s="83"/>
    </row>
    <row r="59" spans="1:51" s="3" customFormat="1" x14ac:dyDescent="0.3">
      <c r="A59" s="4">
        <v>888</v>
      </c>
      <c r="B59" s="19" t="s">
        <v>52</v>
      </c>
      <c r="C59" s="40">
        <f t="shared" si="1"/>
        <v>1342044</v>
      </c>
      <c r="D59" s="61"/>
      <c r="E59" s="62"/>
      <c r="F59" s="60"/>
      <c r="G59" s="60"/>
      <c r="H59" s="60"/>
      <c r="I59" s="60"/>
      <c r="J59" s="60"/>
      <c r="K59" s="60"/>
      <c r="L59" s="60">
        <v>728949</v>
      </c>
      <c r="M59" s="60">
        <v>5141</v>
      </c>
      <c r="N59" s="60">
        <v>3596</v>
      </c>
      <c r="O59" s="60">
        <v>0</v>
      </c>
      <c r="P59" s="62">
        <v>396853</v>
      </c>
      <c r="Q59" s="62"/>
      <c r="R59" s="62"/>
      <c r="S59" s="62">
        <v>22167</v>
      </c>
      <c r="T59" s="62"/>
      <c r="U59" s="62"/>
      <c r="V59" s="62"/>
      <c r="W59" s="62"/>
      <c r="X59" s="62"/>
      <c r="Y59" s="60"/>
      <c r="Z59" s="60"/>
      <c r="AA59" s="60"/>
      <c r="AB59" s="60"/>
      <c r="AC59" s="60">
        <v>78711</v>
      </c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>
        <v>15538</v>
      </c>
      <c r="AP59" s="60"/>
      <c r="AQ59" s="60"/>
      <c r="AR59" s="60"/>
      <c r="AS59" s="60">
        <v>14096</v>
      </c>
      <c r="AT59" s="60">
        <v>28863</v>
      </c>
      <c r="AU59" s="73"/>
      <c r="AV59" s="60">
        <v>26069</v>
      </c>
      <c r="AW59" s="60">
        <v>22061</v>
      </c>
      <c r="AX59" s="60"/>
      <c r="AY59" s="83"/>
    </row>
    <row r="60" spans="1:51" s="3" customFormat="1" x14ac:dyDescent="0.3">
      <c r="A60" s="4">
        <v>889</v>
      </c>
      <c r="B60" s="19" t="s">
        <v>53</v>
      </c>
      <c r="C60" s="40">
        <f t="shared" si="1"/>
        <v>3213601</v>
      </c>
      <c r="D60" s="61"/>
      <c r="E60" s="62"/>
      <c r="F60" s="60"/>
      <c r="G60" s="60"/>
      <c r="H60" s="60">
        <f>61+2763+80</f>
        <v>2904</v>
      </c>
      <c r="I60" s="60"/>
      <c r="J60" s="60"/>
      <c r="K60" s="60"/>
      <c r="L60" s="60">
        <v>956293</v>
      </c>
      <c r="M60" s="60">
        <v>16259</v>
      </c>
      <c r="N60" s="60">
        <v>44446</v>
      </c>
      <c r="O60" s="60">
        <v>241093</v>
      </c>
      <c r="P60" s="62"/>
      <c r="Q60" s="62"/>
      <c r="R60" s="62">
        <v>887881</v>
      </c>
      <c r="S60" s="62">
        <v>11301</v>
      </c>
      <c r="T60" s="62"/>
      <c r="U60" s="62"/>
      <c r="V60" s="62"/>
      <c r="W60" s="62"/>
      <c r="X60" s="62"/>
      <c r="Y60" s="60"/>
      <c r="Z60" s="60"/>
      <c r="AA60" s="60"/>
      <c r="AB60" s="60"/>
      <c r="AC60" s="60">
        <v>32763</v>
      </c>
      <c r="AD60" s="60"/>
      <c r="AE60" s="60">
        <v>844603</v>
      </c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>
        <v>56150</v>
      </c>
      <c r="AR60" s="60"/>
      <c r="AS60" s="60"/>
      <c r="AT60" s="60">
        <v>73625</v>
      </c>
      <c r="AU60" s="73"/>
      <c r="AV60" s="60">
        <v>23878</v>
      </c>
      <c r="AW60" s="60">
        <v>22405</v>
      </c>
      <c r="AX60" s="60"/>
      <c r="AY60" s="83"/>
    </row>
    <row r="61" spans="1:51" s="3" customFormat="1" x14ac:dyDescent="0.3">
      <c r="A61" s="4">
        <v>890</v>
      </c>
      <c r="B61" s="19" t="s">
        <v>54</v>
      </c>
      <c r="C61" s="40">
        <f t="shared" si="1"/>
        <v>2782956</v>
      </c>
      <c r="D61" s="61"/>
      <c r="E61" s="62"/>
      <c r="F61" s="60"/>
      <c r="G61" s="60"/>
      <c r="H61" s="60">
        <f>168939+4555+5826+55458+30563+2954+4806-9</f>
        <v>273092</v>
      </c>
      <c r="I61" s="60">
        <v>9</v>
      </c>
      <c r="J61" s="60"/>
      <c r="K61" s="60"/>
      <c r="L61" s="60">
        <v>1</v>
      </c>
      <c r="M61" s="60">
        <v>96214</v>
      </c>
      <c r="N61" s="60">
        <v>0</v>
      </c>
      <c r="O61" s="60">
        <v>0</v>
      </c>
      <c r="P61" s="62"/>
      <c r="Q61" s="62"/>
      <c r="R61" s="62"/>
      <c r="S61" s="62"/>
      <c r="T61" s="62"/>
      <c r="U61" s="62"/>
      <c r="V61" s="62"/>
      <c r="W61" s="62"/>
      <c r="X61" s="62"/>
      <c r="Y61" s="60">
        <v>15000</v>
      </c>
      <c r="Z61" s="60">
        <v>4000</v>
      </c>
      <c r="AA61" s="60">
        <v>26000</v>
      </c>
      <c r="AB61" s="60"/>
      <c r="AC61" s="60">
        <v>19500</v>
      </c>
      <c r="AD61" s="60"/>
      <c r="AE61" s="60">
        <v>1540629</v>
      </c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>
        <v>53784</v>
      </c>
      <c r="AR61" s="60">
        <v>237367</v>
      </c>
      <c r="AS61" s="60">
        <v>175479</v>
      </c>
      <c r="AT61" s="60">
        <v>224190</v>
      </c>
      <c r="AU61" s="73">
        <v>2999</v>
      </c>
      <c r="AV61" s="60">
        <v>77525</v>
      </c>
      <c r="AW61" s="60">
        <v>37167</v>
      </c>
      <c r="AX61" s="60"/>
      <c r="AY61" s="83"/>
    </row>
    <row r="62" spans="1:51" s="3" customFormat="1" x14ac:dyDescent="0.3">
      <c r="A62" s="4">
        <v>892</v>
      </c>
      <c r="B62" s="19" t="s">
        <v>55</v>
      </c>
      <c r="C62" s="40">
        <f t="shared" si="1"/>
        <v>1170358</v>
      </c>
      <c r="D62" s="61"/>
      <c r="E62" s="62"/>
      <c r="F62" s="60"/>
      <c r="G62" s="60"/>
      <c r="H62" s="60">
        <f>16334+1144+576</f>
        <v>18054</v>
      </c>
      <c r="I62" s="60"/>
      <c r="J62" s="60"/>
      <c r="K62" s="60"/>
      <c r="L62" s="60">
        <v>304725</v>
      </c>
      <c r="M62" s="60">
        <v>4434</v>
      </c>
      <c r="N62" s="60">
        <v>1</v>
      </c>
      <c r="O62" s="60">
        <v>5</v>
      </c>
      <c r="P62" s="62"/>
      <c r="Q62" s="62"/>
      <c r="R62" s="62"/>
      <c r="S62" s="62"/>
      <c r="T62" s="62"/>
      <c r="U62" s="62"/>
      <c r="V62" s="62"/>
      <c r="W62" s="62"/>
      <c r="X62" s="62"/>
      <c r="Y62" s="60"/>
      <c r="Z62" s="60"/>
      <c r="AA62" s="60"/>
      <c r="AB62" s="60"/>
      <c r="AC62" s="60">
        <v>130350</v>
      </c>
      <c r="AD62" s="60"/>
      <c r="AE62" s="60"/>
      <c r="AF62" s="60">
        <v>537714</v>
      </c>
      <c r="AG62" s="60"/>
      <c r="AH62" s="60"/>
      <c r="AI62" s="60"/>
      <c r="AJ62" s="60"/>
      <c r="AK62" s="60"/>
      <c r="AL62" s="60"/>
      <c r="AM62" s="60"/>
      <c r="AN62" s="60"/>
      <c r="AO62" s="64">
        <v>15538</v>
      </c>
      <c r="AP62" s="64"/>
      <c r="AQ62" s="60">
        <v>61018</v>
      </c>
      <c r="AR62" s="60"/>
      <c r="AS62" s="60">
        <v>750</v>
      </c>
      <c r="AT62" s="64">
        <v>75248</v>
      </c>
      <c r="AU62" s="74"/>
      <c r="AV62" s="64"/>
      <c r="AW62" s="64">
        <v>22521</v>
      </c>
      <c r="AX62" s="60"/>
      <c r="AY62" s="83"/>
    </row>
    <row r="63" spans="1:51" s="3" customFormat="1" x14ac:dyDescent="0.3">
      <c r="A63" s="4">
        <v>894</v>
      </c>
      <c r="B63" s="19" t="s">
        <v>56</v>
      </c>
      <c r="C63" s="40">
        <f t="shared" si="1"/>
        <v>526879</v>
      </c>
      <c r="D63" s="61"/>
      <c r="E63" s="62"/>
      <c r="F63" s="60"/>
      <c r="G63" s="60"/>
      <c r="H63" s="60">
        <f>17109+1634+25+452</f>
        <v>19220</v>
      </c>
      <c r="I63" s="60"/>
      <c r="J63" s="60"/>
      <c r="K63" s="60"/>
      <c r="L63" s="60">
        <v>0</v>
      </c>
      <c r="M63" s="60">
        <v>0</v>
      </c>
      <c r="N63" s="60">
        <v>74841</v>
      </c>
      <c r="O63" s="60">
        <v>0</v>
      </c>
      <c r="P63" s="62"/>
      <c r="Q63" s="62"/>
      <c r="R63" s="62">
        <v>91862</v>
      </c>
      <c r="S63" s="62"/>
      <c r="T63" s="62"/>
      <c r="U63" s="62"/>
      <c r="V63" s="62"/>
      <c r="W63" s="62"/>
      <c r="X63" s="62"/>
      <c r="Y63" s="60">
        <v>26500</v>
      </c>
      <c r="Z63" s="60"/>
      <c r="AA63" s="60"/>
      <c r="AB63" s="60"/>
      <c r="AC63" s="60">
        <v>241070</v>
      </c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>
        <v>48243</v>
      </c>
      <c r="AU63" s="73">
        <v>77</v>
      </c>
      <c r="AV63" s="60">
        <v>2629</v>
      </c>
      <c r="AW63" s="60">
        <v>22437</v>
      </c>
      <c r="AX63" s="60"/>
      <c r="AY63" s="83"/>
    </row>
    <row r="64" spans="1:51" s="3" customFormat="1" x14ac:dyDescent="0.3">
      <c r="A64" s="4">
        <v>896</v>
      </c>
      <c r="B64" s="19" t="s">
        <v>57</v>
      </c>
      <c r="C64" s="40">
        <f t="shared" si="1"/>
        <v>695134</v>
      </c>
      <c r="D64" s="61"/>
      <c r="E64" s="62"/>
      <c r="F64" s="60"/>
      <c r="G64" s="60"/>
      <c r="H64" s="60">
        <f>67500+18049+40731+11375</f>
        <v>137655</v>
      </c>
      <c r="I64" s="60"/>
      <c r="J64" s="60"/>
      <c r="K64" s="60"/>
      <c r="L64" s="60">
        <v>668</v>
      </c>
      <c r="M64" s="60">
        <v>41230</v>
      </c>
      <c r="N64" s="60">
        <v>0</v>
      </c>
      <c r="O64" s="60">
        <v>0</v>
      </c>
      <c r="P64" s="62"/>
      <c r="Q64" s="62"/>
      <c r="R64" s="62"/>
      <c r="S64" s="62"/>
      <c r="T64" s="62"/>
      <c r="U64" s="62"/>
      <c r="V64" s="62"/>
      <c r="W64" s="62"/>
      <c r="X64" s="62"/>
      <c r="Y64" s="60"/>
      <c r="Z64" s="60">
        <v>6500</v>
      </c>
      <c r="AA64" s="60">
        <v>23750</v>
      </c>
      <c r="AB64" s="60"/>
      <c r="AC64" s="60">
        <v>15797</v>
      </c>
      <c r="AD64" s="60">
        <v>68949</v>
      </c>
      <c r="AE64" s="60"/>
      <c r="AF64" s="60"/>
      <c r="AG64" s="60"/>
      <c r="AH64" s="60"/>
      <c r="AI64" s="60"/>
      <c r="AJ64" s="60"/>
      <c r="AK64" s="60"/>
      <c r="AL64" s="60"/>
      <c r="AM64" s="60"/>
      <c r="AN64" s="60">
        <v>249270</v>
      </c>
      <c r="AO64" s="60">
        <v>15538</v>
      </c>
      <c r="AP64" s="60"/>
      <c r="AQ64" s="60"/>
      <c r="AR64" s="60">
        <v>211</v>
      </c>
      <c r="AS64" s="60">
        <v>3037</v>
      </c>
      <c r="AT64" s="60">
        <v>54912</v>
      </c>
      <c r="AU64" s="73">
        <v>3826</v>
      </c>
      <c r="AV64" s="60">
        <v>48741</v>
      </c>
      <c r="AW64" s="60">
        <v>25050</v>
      </c>
      <c r="AX64" s="60"/>
      <c r="AY64" s="83"/>
    </row>
    <row r="65" spans="1:51" s="3" customFormat="1" x14ac:dyDescent="0.3">
      <c r="A65" s="4">
        <v>898</v>
      </c>
      <c r="B65" s="19" t="s">
        <v>58</v>
      </c>
      <c r="C65" s="40">
        <f t="shared" si="1"/>
        <v>1956702</v>
      </c>
      <c r="D65" s="60"/>
      <c r="E65" s="60"/>
      <c r="F65" s="60"/>
      <c r="G65" s="60"/>
      <c r="H65" s="60">
        <v>1599</v>
      </c>
      <c r="I65" s="60"/>
      <c r="J65" s="60"/>
      <c r="K65" s="60"/>
      <c r="L65" s="60">
        <v>372653</v>
      </c>
      <c r="M65" s="60">
        <v>26937</v>
      </c>
      <c r="N65" s="60">
        <v>8281</v>
      </c>
      <c r="O65" s="60">
        <v>51193</v>
      </c>
      <c r="P65" s="60"/>
      <c r="Q65" s="60"/>
      <c r="R65" s="60">
        <v>405670</v>
      </c>
      <c r="S65" s="60">
        <v>15633</v>
      </c>
      <c r="T65" s="60"/>
      <c r="U65" s="60"/>
      <c r="V65" s="60"/>
      <c r="W65" s="60"/>
      <c r="X65" s="60"/>
      <c r="Y65" s="60"/>
      <c r="Z65" s="60"/>
      <c r="AA65" s="60"/>
      <c r="AB65" s="60"/>
      <c r="AC65" s="60">
        <v>105765</v>
      </c>
      <c r="AD65" s="60"/>
      <c r="AE65" s="60">
        <v>341834</v>
      </c>
      <c r="AF65" s="60"/>
      <c r="AG65" s="60"/>
      <c r="AH65" s="60"/>
      <c r="AI65" s="60"/>
      <c r="AJ65" s="60"/>
      <c r="AK65" s="60"/>
      <c r="AL65" s="60"/>
      <c r="AM65" s="60"/>
      <c r="AN65" s="60">
        <v>508394</v>
      </c>
      <c r="AO65" s="60"/>
      <c r="AP65" s="60"/>
      <c r="AQ65" s="60">
        <v>30538</v>
      </c>
      <c r="AR65" s="60"/>
      <c r="AS65" s="60"/>
      <c r="AT65" s="60">
        <v>46820</v>
      </c>
      <c r="AU65" s="60">
        <v>11584</v>
      </c>
      <c r="AV65" s="60">
        <v>8449</v>
      </c>
      <c r="AW65" s="60">
        <v>21352</v>
      </c>
      <c r="AX65" s="60"/>
      <c r="AY65" s="84"/>
    </row>
    <row r="66" spans="1:51" s="3" customFormat="1" ht="15" thickBot="1" x14ac:dyDescent="0.35">
      <c r="A66" s="20"/>
      <c r="B66" s="21" t="s">
        <v>0</v>
      </c>
      <c r="C66" s="13">
        <f t="shared" ref="C66:G66" si="2">SUM(C8:C65)</f>
        <v>114555227</v>
      </c>
      <c r="D66" s="13">
        <f t="shared" si="2"/>
        <v>0</v>
      </c>
      <c r="E66" s="13">
        <f t="shared" si="2"/>
        <v>0</v>
      </c>
      <c r="F66" s="13">
        <f t="shared" si="2"/>
        <v>0</v>
      </c>
      <c r="G66" s="13">
        <f t="shared" si="2"/>
        <v>0</v>
      </c>
      <c r="H66" s="13">
        <f t="shared" ref="H66:AD66" si="3">SUM(H8:H65)</f>
        <v>2419785</v>
      </c>
      <c r="I66" s="13">
        <f t="shared" ref="I66:X66" si="4">SUM(I8:I65)</f>
        <v>34648</v>
      </c>
      <c r="J66" s="13">
        <f t="shared" si="4"/>
        <v>0</v>
      </c>
      <c r="K66" s="13">
        <f t="shared" si="4"/>
        <v>0</v>
      </c>
      <c r="L66" s="13">
        <f t="shared" si="4"/>
        <v>26642123</v>
      </c>
      <c r="M66" s="13">
        <f t="shared" si="4"/>
        <v>656723</v>
      </c>
      <c r="N66" s="13">
        <f t="shared" si="4"/>
        <v>1915477</v>
      </c>
      <c r="O66" s="13">
        <f t="shared" si="4"/>
        <v>5804304</v>
      </c>
      <c r="P66" s="13">
        <f t="shared" si="4"/>
        <v>4432269</v>
      </c>
      <c r="Q66" s="13">
        <f t="shared" si="4"/>
        <v>752375</v>
      </c>
      <c r="R66" s="13">
        <f t="shared" si="4"/>
        <v>30076315</v>
      </c>
      <c r="S66" s="13">
        <f t="shared" si="4"/>
        <v>3300327</v>
      </c>
      <c r="T66" s="13">
        <f t="shared" si="4"/>
        <v>252544</v>
      </c>
      <c r="U66" s="13">
        <f t="shared" si="4"/>
        <v>60000</v>
      </c>
      <c r="V66" s="13">
        <f t="shared" si="4"/>
        <v>1777520</v>
      </c>
      <c r="W66" s="13">
        <f t="shared" si="4"/>
        <v>123600</v>
      </c>
      <c r="X66" s="13">
        <f t="shared" si="4"/>
        <v>-123600</v>
      </c>
      <c r="Y66" s="13">
        <f t="shared" si="3"/>
        <v>222013</v>
      </c>
      <c r="Z66" s="13">
        <f t="shared" si="3"/>
        <v>243750</v>
      </c>
      <c r="AA66" s="13">
        <f t="shared" si="3"/>
        <v>201750</v>
      </c>
      <c r="AB66" s="13">
        <f t="shared" si="3"/>
        <v>250000</v>
      </c>
      <c r="AC66" s="13">
        <f t="shared" si="3"/>
        <v>6350359</v>
      </c>
      <c r="AD66" s="13">
        <f t="shared" si="3"/>
        <v>1451837</v>
      </c>
      <c r="AE66" s="13">
        <f t="shared" ref="AE66:AW66" si="5">SUM(AE8:AE65)</f>
        <v>8126686</v>
      </c>
      <c r="AF66" s="13">
        <f>SUM(AF8:AF65)</f>
        <v>537714</v>
      </c>
      <c r="AG66" s="13">
        <f t="shared" si="5"/>
        <v>554759</v>
      </c>
      <c r="AH66" s="13">
        <f t="shared" si="5"/>
        <v>539728</v>
      </c>
      <c r="AI66" s="13">
        <f t="shared" si="5"/>
        <v>554790</v>
      </c>
      <c r="AJ66" s="13">
        <f t="shared" si="5"/>
        <v>540000</v>
      </c>
      <c r="AK66" s="13">
        <f t="shared" si="5"/>
        <v>540000</v>
      </c>
      <c r="AL66" s="13">
        <f t="shared" si="5"/>
        <v>537641</v>
      </c>
      <c r="AM66" s="13">
        <f t="shared" si="5"/>
        <v>575339</v>
      </c>
      <c r="AN66" s="13">
        <f t="shared" si="5"/>
        <v>5276238</v>
      </c>
      <c r="AO66" s="13">
        <f t="shared" si="5"/>
        <v>351610</v>
      </c>
      <c r="AP66" s="13">
        <f t="shared" si="5"/>
        <v>70000</v>
      </c>
      <c r="AQ66" s="13">
        <f t="shared" si="5"/>
        <v>799144</v>
      </c>
      <c r="AR66" s="13">
        <f t="shared" si="5"/>
        <v>522639</v>
      </c>
      <c r="AS66" s="13">
        <f t="shared" ref="AS66" si="6">SUM(AS8:AS65)</f>
        <v>654845</v>
      </c>
      <c r="AT66" s="13">
        <f t="shared" ref="AT66" si="7">SUM(AT8:AT65)</f>
        <v>3735062</v>
      </c>
      <c r="AU66" s="13">
        <f t="shared" si="5"/>
        <v>199328</v>
      </c>
      <c r="AV66" s="13">
        <f t="shared" si="5"/>
        <v>2095585</v>
      </c>
      <c r="AW66" s="13">
        <f t="shared" si="5"/>
        <v>1500000</v>
      </c>
      <c r="AX66" s="13">
        <f t="shared" ref="AX66:AY66" si="8">SUM(AX8:AX65)</f>
        <v>0</v>
      </c>
      <c r="AY66" s="81">
        <f t="shared" si="8"/>
        <v>0</v>
      </c>
    </row>
    <row r="67" spans="1:51" ht="15" thickTop="1" x14ac:dyDescent="0.3"/>
    <row r="68" spans="1:51" x14ac:dyDescent="0.3">
      <c r="H68" s="66"/>
      <c r="I68" s="37"/>
      <c r="J68" s="37"/>
      <c r="K68" s="37"/>
      <c r="L68" s="37"/>
      <c r="M68" s="37"/>
      <c r="N68" s="37"/>
      <c r="O68" s="37"/>
      <c r="AQ68" s="36"/>
      <c r="AR68" s="36"/>
    </row>
    <row r="69" spans="1:51" x14ac:dyDescent="0.3">
      <c r="B69" s="17"/>
      <c r="H69" s="37"/>
      <c r="I69" s="37"/>
      <c r="J69" s="37"/>
      <c r="K69" s="37"/>
      <c r="L69" s="37"/>
      <c r="M69" s="37"/>
      <c r="N69" s="37"/>
      <c r="O69" s="37"/>
      <c r="AQ69" s="36"/>
      <c r="AR69" s="36"/>
    </row>
    <row r="70" spans="1:51" x14ac:dyDescent="0.3">
      <c r="H70" s="37"/>
      <c r="I70" s="37"/>
      <c r="J70" s="37"/>
      <c r="K70" s="37"/>
      <c r="L70" s="37"/>
      <c r="M70" s="37"/>
      <c r="N70" s="37"/>
      <c r="O70" s="37"/>
      <c r="AQ70" s="36"/>
      <c r="AR70" s="36"/>
    </row>
    <row r="71" spans="1:51" x14ac:dyDescent="0.3">
      <c r="B71" s="22"/>
      <c r="H71" s="37"/>
      <c r="I71" s="37"/>
      <c r="J71" s="37"/>
      <c r="K71" s="37"/>
      <c r="L71" s="37"/>
      <c r="M71" s="37"/>
      <c r="N71" s="37"/>
      <c r="O71" s="37"/>
      <c r="AQ71" s="36"/>
      <c r="AR71" s="36"/>
    </row>
    <row r="72" spans="1:51" x14ac:dyDescent="0.3">
      <c r="B72" s="22"/>
      <c r="H72" s="37"/>
      <c r="I72" s="37"/>
      <c r="J72" s="37"/>
      <c r="K72" s="37"/>
      <c r="L72" s="37"/>
      <c r="M72" s="37"/>
      <c r="N72" s="37"/>
      <c r="O72" s="37"/>
      <c r="AQ72" s="36"/>
      <c r="AR72" s="36"/>
    </row>
    <row r="73" spans="1:51" x14ac:dyDescent="0.3">
      <c r="D73" s="38"/>
      <c r="E73" s="38"/>
      <c r="H73" s="37"/>
      <c r="I73" s="37"/>
      <c r="J73" s="37"/>
      <c r="K73" s="37"/>
      <c r="M73" s="37"/>
      <c r="N73" s="37"/>
      <c r="O73" s="37"/>
      <c r="P73" s="38"/>
      <c r="Q73" s="38"/>
      <c r="R73" s="38"/>
      <c r="S73" s="38"/>
      <c r="T73" s="38"/>
      <c r="U73" s="38"/>
      <c r="V73" s="38"/>
      <c r="W73" s="38"/>
      <c r="X73" s="38"/>
      <c r="AB73" s="37"/>
      <c r="AC73" s="37"/>
      <c r="AD73" s="37"/>
      <c r="AO73" s="36"/>
      <c r="AP73" s="36"/>
      <c r="AS73" s="36"/>
      <c r="AT73" s="36"/>
      <c r="AU73" s="76"/>
      <c r="AV73" s="36"/>
      <c r="AW73" s="36"/>
      <c r="AX73" s="36"/>
    </row>
    <row r="74" spans="1:51" s="9" customFormat="1" x14ac:dyDescent="0.3">
      <c r="C74" s="39"/>
      <c r="D74" s="39"/>
      <c r="E74" s="39"/>
      <c r="F74" s="39"/>
      <c r="G74" s="39"/>
      <c r="H74" s="37"/>
      <c r="I74" s="37"/>
      <c r="J74" s="37"/>
      <c r="K74" s="37"/>
      <c r="L74" s="37"/>
      <c r="M74" s="37"/>
      <c r="N74" s="37"/>
      <c r="O74" s="37"/>
      <c r="P74" s="39"/>
      <c r="Q74" s="39"/>
      <c r="R74" s="39"/>
      <c r="S74" s="39"/>
      <c r="T74" s="39"/>
      <c r="U74" s="39"/>
      <c r="V74" s="39"/>
      <c r="W74" s="39"/>
      <c r="X74" s="39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9"/>
      <c r="AP74" s="39"/>
      <c r="AQ74" s="37"/>
      <c r="AR74" s="37"/>
      <c r="AS74" s="39"/>
      <c r="AT74" s="39"/>
      <c r="AU74" s="77"/>
      <c r="AV74" s="39"/>
      <c r="AW74" s="39"/>
      <c r="AX74" s="39"/>
    </row>
    <row r="75" spans="1:51" s="9" customFormat="1" x14ac:dyDescent="0.3">
      <c r="C75" s="39"/>
      <c r="D75" s="39"/>
      <c r="E75" s="39"/>
      <c r="F75" s="39"/>
      <c r="G75" s="39"/>
      <c r="H75" s="37"/>
      <c r="I75" s="37"/>
      <c r="J75" s="37"/>
      <c r="K75" s="37"/>
      <c r="L75" s="37"/>
      <c r="M75" s="37"/>
      <c r="N75" s="37"/>
      <c r="O75" s="37"/>
      <c r="P75" s="39"/>
      <c r="Q75" s="39"/>
      <c r="R75" s="39"/>
      <c r="S75" s="39"/>
      <c r="T75" s="39"/>
      <c r="U75" s="39"/>
      <c r="V75" s="39"/>
      <c r="W75" s="39"/>
      <c r="X75" s="39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9"/>
      <c r="AP75" s="39"/>
      <c r="AQ75" s="37"/>
      <c r="AR75" s="37"/>
      <c r="AS75" s="39"/>
      <c r="AT75" s="39"/>
      <c r="AU75" s="77"/>
      <c r="AV75" s="39"/>
      <c r="AW75" s="39"/>
      <c r="AX75" s="39"/>
    </row>
    <row r="76" spans="1:51" x14ac:dyDescent="0.3">
      <c r="H76" s="37"/>
      <c r="I76" s="37"/>
      <c r="J76" s="37"/>
      <c r="K76" s="37"/>
      <c r="L76" s="37"/>
      <c r="M76" s="37"/>
      <c r="N76" s="37"/>
      <c r="O76" s="37"/>
      <c r="AB76" s="37"/>
      <c r="AC76" s="37"/>
      <c r="AD76" s="37"/>
      <c r="AO76" s="36"/>
      <c r="AP76" s="36"/>
      <c r="AS76" s="36"/>
      <c r="AT76" s="36"/>
      <c r="AU76" s="76"/>
      <c r="AV76" s="36"/>
      <c r="AW76" s="36"/>
      <c r="AX76" s="36"/>
    </row>
    <row r="77" spans="1:51" x14ac:dyDescent="0.3">
      <c r="H77" s="37"/>
      <c r="I77" s="37"/>
      <c r="J77" s="37"/>
      <c r="K77" s="37"/>
      <c r="L77" s="37"/>
      <c r="M77" s="37"/>
      <c r="N77" s="37"/>
      <c r="O77" s="37"/>
      <c r="AB77" s="37"/>
      <c r="AC77" s="37"/>
      <c r="AD77" s="37"/>
      <c r="AO77" s="36"/>
      <c r="AP77" s="36"/>
      <c r="AS77" s="36"/>
      <c r="AT77" s="36"/>
      <c r="AU77" s="76"/>
      <c r="AV77" s="36"/>
      <c r="AW77" s="36"/>
      <c r="AX77" s="36"/>
    </row>
    <row r="78" spans="1:51" x14ac:dyDescent="0.3">
      <c r="I78" s="37"/>
      <c r="J78" s="37"/>
      <c r="K78" s="37"/>
      <c r="L78" s="37"/>
      <c r="M78" s="37"/>
      <c r="N78" s="37"/>
      <c r="O78" s="37"/>
    </row>
  </sheetData>
  <mergeCells count="4">
    <mergeCell ref="D4:D6"/>
    <mergeCell ref="C4:C6"/>
    <mergeCell ref="L4:O4"/>
    <mergeCell ref="F4:K4"/>
  </mergeCells>
  <phoneticPr fontId="5" type="noConversion"/>
  <printOptions gridLines="1"/>
  <pageMargins left="0.7" right="0.7" top="0.75" bottom="0.75" header="0.3" footer="0.3"/>
  <pageSetup scale="6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37" workbookViewId="0">
      <selection activeCell="I57" sqref="I57:I58"/>
    </sheetView>
  </sheetViews>
  <sheetFormatPr defaultRowHeight="14.4" x14ac:dyDescent="0.3"/>
  <cols>
    <col min="2" max="2" width="32" bestFit="1" customWidth="1"/>
  </cols>
  <sheetData>
    <row r="1" spans="1:2" x14ac:dyDescent="0.3">
      <c r="A1" s="23" t="s">
        <v>118</v>
      </c>
      <c r="B1" s="14" t="s">
        <v>83</v>
      </c>
    </row>
    <row r="2" spans="1:2" x14ac:dyDescent="0.3">
      <c r="A2" s="1" t="s">
        <v>107</v>
      </c>
      <c r="B2" s="15"/>
    </row>
    <row r="3" spans="1:2" x14ac:dyDescent="0.3">
      <c r="A3" s="1" t="s">
        <v>107</v>
      </c>
      <c r="B3" s="15"/>
    </row>
    <row r="4" spans="1:2" x14ac:dyDescent="0.3">
      <c r="A4" s="2"/>
      <c r="B4" s="16"/>
    </row>
    <row r="5" spans="1:2" x14ac:dyDescent="0.3">
      <c r="A5" s="12"/>
      <c r="B5" s="17" t="s">
        <v>109</v>
      </c>
    </row>
    <row r="6" spans="1:2" x14ac:dyDescent="0.3">
      <c r="A6" s="2"/>
      <c r="B6" s="16"/>
    </row>
    <row r="7" spans="1:2" ht="15" thickBot="1" x14ac:dyDescent="0.35">
      <c r="A7" s="5" t="s">
        <v>60</v>
      </c>
      <c r="B7" s="18" t="s">
        <v>1</v>
      </c>
    </row>
    <row r="8" spans="1:2" x14ac:dyDescent="0.3">
      <c r="A8" s="4">
        <v>800</v>
      </c>
      <c r="B8" s="19" t="s">
        <v>47</v>
      </c>
    </row>
    <row r="9" spans="1:2" x14ac:dyDescent="0.3">
      <c r="A9" s="4">
        <v>802</v>
      </c>
      <c r="B9" s="19" t="s">
        <v>3</v>
      </c>
    </row>
    <row r="10" spans="1:2" x14ac:dyDescent="0.3">
      <c r="A10" s="4">
        <v>804</v>
      </c>
      <c r="B10" s="19" t="s">
        <v>4</v>
      </c>
    </row>
    <row r="11" spans="1:2" x14ac:dyDescent="0.3">
      <c r="A11" s="4">
        <v>806</v>
      </c>
      <c r="B11" s="19" t="s">
        <v>5</v>
      </c>
    </row>
    <row r="12" spans="1:2" x14ac:dyDescent="0.3">
      <c r="A12" s="4">
        <v>807</v>
      </c>
      <c r="B12" s="19" t="s">
        <v>7</v>
      </c>
    </row>
    <row r="13" spans="1:2" x14ac:dyDescent="0.3">
      <c r="A13" s="4">
        <v>808</v>
      </c>
      <c r="B13" s="19" t="s">
        <v>8</v>
      </c>
    </row>
    <row r="14" spans="1:2" x14ac:dyDescent="0.3">
      <c r="A14" s="4">
        <v>810</v>
      </c>
      <c r="B14" s="19" t="s">
        <v>9</v>
      </c>
    </row>
    <row r="15" spans="1:2" x14ac:dyDescent="0.3">
      <c r="A15" s="4">
        <v>812</v>
      </c>
      <c r="B15" s="19" t="s">
        <v>10</v>
      </c>
    </row>
    <row r="16" spans="1:2" x14ac:dyDescent="0.3">
      <c r="A16" s="4">
        <v>814</v>
      </c>
      <c r="B16" s="19" t="s">
        <v>11</v>
      </c>
    </row>
    <row r="17" spans="1:2" x14ac:dyDescent="0.3">
      <c r="A17" s="4">
        <v>816</v>
      </c>
      <c r="B17" s="19" t="s">
        <v>12</v>
      </c>
    </row>
    <row r="18" spans="1:2" x14ac:dyDescent="0.3">
      <c r="A18" s="4">
        <v>818</v>
      </c>
      <c r="B18" s="19" t="s">
        <v>13</v>
      </c>
    </row>
    <row r="19" spans="1:2" x14ac:dyDescent="0.3">
      <c r="A19" s="4">
        <v>820</v>
      </c>
      <c r="B19" s="19" t="s">
        <v>14</v>
      </c>
    </row>
    <row r="20" spans="1:2" x14ac:dyDescent="0.3">
      <c r="A20" s="4">
        <v>822</v>
      </c>
      <c r="B20" s="19" t="s">
        <v>16</v>
      </c>
    </row>
    <row r="21" spans="1:2" x14ac:dyDescent="0.3">
      <c r="A21" s="4">
        <v>824</v>
      </c>
      <c r="B21" s="19" t="s">
        <v>17</v>
      </c>
    </row>
    <row r="22" spans="1:2" x14ac:dyDescent="0.3">
      <c r="A22" s="4">
        <v>826</v>
      </c>
      <c r="B22" s="19" t="s">
        <v>111</v>
      </c>
    </row>
    <row r="23" spans="1:2" x14ac:dyDescent="0.3">
      <c r="A23" s="4">
        <v>828</v>
      </c>
      <c r="B23" s="19" t="s">
        <v>18</v>
      </c>
    </row>
    <row r="24" spans="1:2" x14ac:dyDescent="0.3">
      <c r="A24" s="4">
        <v>830</v>
      </c>
      <c r="B24" s="19" t="s">
        <v>19</v>
      </c>
    </row>
    <row r="25" spans="1:2" x14ac:dyDescent="0.3">
      <c r="A25" s="4">
        <v>832</v>
      </c>
      <c r="B25" s="19" t="s">
        <v>20</v>
      </c>
    </row>
    <row r="26" spans="1:2" x14ac:dyDescent="0.3">
      <c r="A26" s="4">
        <v>834</v>
      </c>
      <c r="B26" s="19" t="s">
        <v>21</v>
      </c>
    </row>
    <row r="27" spans="1:2" x14ac:dyDescent="0.3">
      <c r="A27" s="4">
        <v>836</v>
      </c>
      <c r="B27" s="19" t="s">
        <v>22</v>
      </c>
    </row>
    <row r="28" spans="1:2" x14ac:dyDescent="0.3">
      <c r="A28" s="4">
        <v>838</v>
      </c>
      <c r="B28" s="19" t="s">
        <v>23</v>
      </c>
    </row>
    <row r="29" spans="1:2" x14ac:dyDescent="0.3">
      <c r="A29" s="4">
        <v>840</v>
      </c>
      <c r="B29" s="19" t="s">
        <v>24</v>
      </c>
    </row>
    <row r="30" spans="1:2" x14ac:dyDescent="0.3">
      <c r="A30" s="4">
        <v>842</v>
      </c>
      <c r="B30" s="19" t="s">
        <v>25</v>
      </c>
    </row>
    <row r="31" spans="1:2" x14ac:dyDescent="0.3">
      <c r="A31" s="4">
        <v>843</v>
      </c>
      <c r="B31" s="19" t="s">
        <v>6</v>
      </c>
    </row>
    <row r="32" spans="1:2" x14ac:dyDescent="0.3">
      <c r="A32" s="4">
        <v>844</v>
      </c>
      <c r="B32" s="19" t="s">
        <v>26</v>
      </c>
    </row>
    <row r="33" spans="1:2" x14ac:dyDescent="0.3">
      <c r="A33" s="4">
        <v>846</v>
      </c>
      <c r="B33" s="19" t="s">
        <v>27</v>
      </c>
    </row>
    <row r="34" spans="1:2" x14ac:dyDescent="0.3">
      <c r="A34" s="4">
        <v>847</v>
      </c>
      <c r="B34" s="19" t="s">
        <v>28</v>
      </c>
    </row>
    <row r="35" spans="1:2" x14ac:dyDescent="0.3">
      <c r="A35" s="4">
        <v>848</v>
      </c>
      <c r="B35" s="19" t="s">
        <v>29</v>
      </c>
    </row>
    <row r="36" spans="1:2" x14ac:dyDescent="0.3">
      <c r="A36" s="4">
        <v>850</v>
      </c>
      <c r="B36" s="19" t="s">
        <v>30</v>
      </c>
    </row>
    <row r="37" spans="1:2" x14ac:dyDescent="0.3">
      <c r="A37" s="4">
        <v>851</v>
      </c>
      <c r="B37" s="19" t="s">
        <v>31</v>
      </c>
    </row>
    <row r="38" spans="1:2" x14ac:dyDescent="0.3">
      <c r="A38" s="4">
        <v>852</v>
      </c>
      <c r="B38" s="19" t="s">
        <v>32</v>
      </c>
    </row>
    <row r="39" spans="1:2" x14ac:dyDescent="0.3">
      <c r="A39" s="4">
        <v>853</v>
      </c>
      <c r="B39" s="19" t="s">
        <v>33</v>
      </c>
    </row>
    <row r="40" spans="1:2" x14ac:dyDescent="0.3">
      <c r="A40" s="4">
        <v>854</v>
      </c>
      <c r="B40" s="19" t="s">
        <v>34</v>
      </c>
    </row>
    <row r="41" spans="1:2" x14ac:dyDescent="0.3">
      <c r="A41" s="4">
        <v>856</v>
      </c>
      <c r="B41" s="19" t="s">
        <v>35</v>
      </c>
    </row>
    <row r="42" spans="1:2" x14ac:dyDescent="0.3">
      <c r="A42" s="4">
        <v>858</v>
      </c>
      <c r="B42" s="19" t="s">
        <v>15</v>
      </c>
    </row>
    <row r="43" spans="1:2" x14ac:dyDescent="0.3">
      <c r="A43" s="4">
        <v>860</v>
      </c>
      <c r="B43" s="19" t="s">
        <v>36</v>
      </c>
    </row>
    <row r="44" spans="1:2" x14ac:dyDescent="0.3">
      <c r="A44" s="4">
        <v>861</v>
      </c>
      <c r="B44" s="19" t="s">
        <v>37</v>
      </c>
    </row>
    <row r="45" spans="1:2" x14ac:dyDescent="0.3">
      <c r="A45" s="4">
        <v>862</v>
      </c>
      <c r="B45" s="19" t="s">
        <v>38</v>
      </c>
    </row>
    <row r="46" spans="1:2" x14ac:dyDescent="0.3">
      <c r="A46" s="4">
        <v>864</v>
      </c>
      <c r="B46" s="19" t="s">
        <v>39</v>
      </c>
    </row>
    <row r="47" spans="1:2" x14ac:dyDescent="0.3">
      <c r="A47" s="4">
        <v>866</v>
      </c>
      <c r="B47" s="19" t="s">
        <v>40</v>
      </c>
    </row>
    <row r="48" spans="1:2" x14ac:dyDescent="0.3">
      <c r="A48" s="4">
        <v>868</v>
      </c>
      <c r="B48" s="19" t="s">
        <v>41</v>
      </c>
    </row>
    <row r="49" spans="1:2" x14ac:dyDescent="0.3">
      <c r="A49" s="4">
        <v>870</v>
      </c>
      <c r="B49" s="19" t="s">
        <v>42</v>
      </c>
    </row>
    <row r="50" spans="1:2" x14ac:dyDescent="0.3">
      <c r="A50" s="4">
        <v>872</v>
      </c>
      <c r="B50" s="19" t="s">
        <v>43</v>
      </c>
    </row>
    <row r="51" spans="1:2" x14ac:dyDescent="0.3">
      <c r="A51" s="4">
        <v>874</v>
      </c>
      <c r="B51" s="19" t="s">
        <v>44</v>
      </c>
    </row>
    <row r="52" spans="1:2" x14ac:dyDescent="0.3">
      <c r="A52" s="4">
        <v>876</v>
      </c>
      <c r="B52" s="19" t="s">
        <v>45</v>
      </c>
    </row>
    <row r="53" spans="1:2" x14ac:dyDescent="0.3">
      <c r="A53" s="4">
        <v>878</v>
      </c>
      <c r="B53" s="19" t="s">
        <v>46</v>
      </c>
    </row>
    <row r="54" spans="1:2" x14ac:dyDescent="0.3">
      <c r="A54" s="4">
        <v>880</v>
      </c>
      <c r="B54" s="19" t="s">
        <v>48</v>
      </c>
    </row>
    <row r="55" spans="1:2" x14ac:dyDescent="0.3">
      <c r="A55" s="4">
        <v>882</v>
      </c>
      <c r="B55" s="19" t="s">
        <v>49</v>
      </c>
    </row>
    <row r="56" spans="1:2" x14ac:dyDescent="0.3">
      <c r="A56" s="4">
        <v>883</v>
      </c>
      <c r="B56" s="19" t="s">
        <v>50</v>
      </c>
    </row>
    <row r="57" spans="1:2" x14ac:dyDescent="0.3">
      <c r="A57" s="4">
        <v>884</v>
      </c>
      <c r="B57" s="19" t="s">
        <v>51</v>
      </c>
    </row>
    <row r="58" spans="1:2" x14ac:dyDescent="0.3">
      <c r="A58" s="4">
        <v>886</v>
      </c>
      <c r="B58" s="19" t="s">
        <v>2</v>
      </c>
    </row>
    <row r="59" spans="1:2" x14ac:dyDescent="0.3">
      <c r="A59" s="4">
        <v>888</v>
      </c>
      <c r="B59" s="19" t="s">
        <v>52</v>
      </c>
    </row>
    <row r="60" spans="1:2" x14ac:dyDescent="0.3">
      <c r="A60" s="4">
        <v>889</v>
      </c>
      <c r="B60" s="19" t="s">
        <v>53</v>
      </c>
    </row>
    <row r="61" spans="1:2" x14ac:dyDescent="0.3">
      <c r="A61" s="4">
        <v>890</v>
      </c>
      <c r="B61" s="19" t="s">
        <v>54</v>
      </c>
    </row>
    <row r="62" spans="1:2" x14ac:dyDescent="0.3">
      <c r="A62" s="4">
        <v>892</v>
      </c>
      <c r="B62" s="19" t="s">
        <v>55</v>
      </c>
    </row>
    <row r="63" spans="1:2" x14ac:dyDescent="0.3">
      <c r="A63" s="4">
        <v>894</v>
      </c>
      <c r="B63" s="19" t="s">
        <v>56</v>
      </c>
    </row>
    <row r="64" spans="1:2" x14ac:dyDescent="0.3">
      <c r="A64" s="4">
        <v>896</v>
      </c>
      <c r="B64" s="19" t="s">
        <v>57</v>
      </c>
    </row>
    <row r="65" spans="1:2" x14ac:dyDescent="0.3">
      <c r="A65" s="4">
        <v>898</v>
      </c>
      <c r="B65" s="19" t="s">
        <v>58</v>
      </c>
    </row>
    <row r="66" spans="1:2" x14ac:dyDescent="0.3">
      <c r="A66" s="20"/>
      <c r="B66" s="21" t="s">
        <v>0</v>
      </c>
    </row>
    <row r="69" spans="1:2" x14ac:dyDescent="0.3">
      <c r="B69" s="17"/>
    </row>
    <row r="71" spans="1:2" x14ac:dyDescent="0.3">
      <c r="B71" s="22"/>
    </row>
    <row r="72" spans="1:2" x14ac:dyDescent="0.3">
      <c r="B72" s="22"/>
    </row>
    <row r="74" spans="1:2" x14ac:dyDescent="0.3">
      <c r="A74" s="9"/>
      <c r="B74" s="9"/>
    </row>
    <row r="75" spans="1:2" x14ac:dyDescent="0.3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Darlene Anderson</cp:lastModifiedBy>
  <cp:lastPrinted>2023-08-30T19:32:11Z</cp:lastPrinted>
  <dcterms:created xsi:type="dcterms:W3CDTF">2013-08-01T13:53:33Z</dcterms:created>
  <dcterms:modified xsi:type="dcterms:W3CDTF">2023-09-29T14:15:53Z</dcterms:modified>
</cp:coreProperties>
</file>