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F027187D-5269-4F84-B88E-1BBE15B48BE9}" xr6:coauthVersionLast="47" xr6:coauthVersionMax="47" xr10:uidLastSave="{00000000-0000-0000-0000-000000000000}"/>
  <bookViews>
    <workbookView xWindow="33285" yWindow="1215" windowWidth="21600" windowHeight="11295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Sheet1!$A$1:$S$76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1" l="1"/>
  <c r="S10" i="1"/>
  <c r="D48" i="1"/>
  <c r="CW66" i="1"/>
  <c r="CT66" i="1" l="1"/>
  <c r="CR66" i="1"/>
  <c r="CQ66" i="1"/>
  <c r="CP66" i="1"/>
  <c r="BO66" i="1"/>
  <c r="S63" i="1" l="1"/>
  <c r="S61" i="1"/>
  <c r="S47" i="1"/>
  <c r="S46" i="1"/>
  <c r="S40" i="1"/>
  <c r="S30" i="1"/>
  <c r="S29" i="1"/>
  <c r="S24" i="1"/>
  <c r="S20" i="1"/>
  <c r="S14" i="1"/>
  <c r="S9" i="1"/>
  <c r="S8" i="1"/>
  <c r="CL66" i="1"/>
  <c r="BU66" i="1"/>
  <c r="BV66" i="1"/>
  <c r="BW66" i="1"/>
  <c r="AG66" i="1"/>
  <c r="AE66" i="1"/>
  <c r="S62" i="1" l="1"/>
  <c r="C61" i="1"/>
  <c r="S54" i="1"/>
  <c r="S42" i="1"/>
  <c r="S38" i="1"/>
  <c r="S36" i="1"/>
  <c r="S28" i="1"/>
  <c r="S15" i="1"/>
  <c r="I66" i="1"/>
  <c r="P66" i="1"/>
  <c r="S51" i="1"/>
  <c r="S60" i="1"/>
  <c r="S27" i="1"/>
  <c r="S25" i="1"/>
  <c r="S19" i="1"/>
  <c r="S18" i="1"/>
  <c r="S13" i="1"/>
  <c r="C41" i="1"/>
  <c r="BN66" i="1" l="1"/>
  <c r="S65" i="1" l="1"/>
  <c r="S64" i="1"/>
  <c r="S57" i="1"/>
  <c r="S45" i="1"/>
  <c r="S34" i="1"/>
  <c r="S16" i="1"/>
  <c r="S31" i="1"/>
  <c r="S50" i="1"/>
  <c r="DD66" i="1"/>
  <c r="DB66" i="1"/>
  <c r="CI66" i="1"/>
  <c r="H66" i="1" l="1"/>
  <c r="DI66" i="1"/>
  <c r="AT66" i="1"/>
  <c r="AY66" i="1" l="1"/>
  <c r="AX66" i="1"/>
  <c r="F66" i="1" l="1"/>
  <c r="G66" i="1"/>
  <c r="S58" i="1"/>
  <c r="S17" i="1"/>
  <c r="AQ66" i="1" l="1"/>
  <c r="DA66" i="1"/>
  <c r="CZ66" i="1"/>
  <c r="CO66" i="1"/>
  <c r="CN66" i="1"/>
  <c r="O66" i="1"/>
  <c r="N66" i="1"/>
  <c r="BM66" i="1"/>
  <c r="M66" i="1"/>
  <c r="DJ66" i="1" l="1"/>
  <c r="AS66" i="1" l="1"/>
  <c r="AR66" i="1"/>
  <c r="S35" i="1"/>
  <c r="BL66" i="1" l="1"/>
  <c r="BK66" i="1"/>
  <c r="L66" i="1"/>
  <c r="CK66" i="1"/>
  <c r="S11" i="1" l="1"/>
  <c r="S12" i="1"/>
  <c r="K66" i="1"/>
  <c r="BF66" i="1"/>
  <c r="AF66" i="1"/>
  <c r="J66" i="1"/>
  <c r="S49" i="1" l="1"/>
  <c r="DF66" i="1"/>
  <c r="S22" i="1"/>
  <c r="AC66" i="1"/>
  <c r="S23" i="1"/>
  <c r="AB66" i="1"/>
  <c r="BD66" i="1" l="1"/>
  <c r="AA66" i="1"/>
  <c r="AP66" i="1" l="1"/>
  <c r="AM66" i="1" l="1"/>
  <c r="AJ66" i="1" l="1"/>
  <c r="DH66" i="1" l="1"/>
  <c r="CU66" i="1" l="1"/>
  <c r="S33" i="1" l="1"/>
  <c r="BE66" i="1" l="1"/>
  <c r="AD66" i="1" l="1"/>
  <c r="AZ66" i="1" l="1"/>
  <c r="BA66" i="1"/>
  <c r="BB66" i="1"/>
  <c r="BC66" i="1" l="1"/>
  <c r="DK66" i="1" l="1"/>
  <c r="S55" i="1" l="1"/>
  <c r="BJ66" i="1"/>
  <c r="C8" i="1"/>
  <c r="BI66" i="1"/>
  <c r="CJ66" i="1" l="1"/>
  <c r="AL66" i="1" l="1"/>
  <c r="AO66" i="1" l="1"/>
  <c r="AV66" i="1"/>
  <c r="BT66" i="1"/>
  <c r="AW66" i="1"/>
  <c r="AU66" i="1"/>
  <c r="BH66" i="1" l="1"/>
  <c r="AK66" i="1" l="1"/>
  <c r="AN66" i="1" l="1"/>
  <c r="AI66" i="1" l="1"/>
  <c r="BP66" i="1"/>
  <c r="AH66" i="1"/>
  <c r="BG66" i="1" l="1"/>
  <c r="DC66" i="1" l="1"/>
  <c r="CV66" i="1"/>
  <c r="CX66" i="1"/>
  <c r="CS66" i="1"/>
  <c r="CM66" i="1"/>
  <c r="C54" i="1"/>
  <c r="BS66" i="1"/>
  <c r="DE66" i="1" l="1"/>
  <c r="CY66" i="1"/>
  <c r="CH66" i="1"/>
  <c r="E66" i="1"/>
  <c r="BX66" i="1"/>
  <c r="CF66" i="1" l="1"/>
  <c r="CE66" i="1"/>
  <c r="CD66" i="1" l="1"/>
  <c r="CC66" i="1"/>
  <c r="CB66" i="1"/>
  <c r="CA66" i="1"/>
  <c r="CG66" i="1"/>
  <c r="C45" i="1" l="1"/>
  <c r="C29" i="1"/>
  <c r="C22" i="1"/>
  <c r="C20" i="1"/>
  <c r="C47" i="1"/>
  <c r="C9" i="1"/>
  <c r="C31" i="1"/>
  <c r="C40" i="1"/>
  <c r="BZ66" i="1"/>
  <c r="C46" i="1"/>
  <c r="C16" i="1"/>
  <c r="C33" i="1"/>
  <c r="C34" i="1"/>
  <c r="C38" i="1"/>
  <c r="C43" i="1"/>
  <c r="C48" i="1"/>
  <c r="C52" i="1"/>
  <c r="DL66" i="1" l="1"/>
  <c r="C51" i="1" l="1"/>
  <c r="C39" i="1"/>
  <c r="C18" i="1"/>
  <c r="C13" i="1"/>
  <c r="C12" i="1"/>
  <c r="C15" i="1"/>
  <c r="C17" i="1"/>
  <c r="C23" i="1"/>
  <c r="C36" i="1"/>
  <c r="C27" i="1"/>
  <c r="C14" i="1"/>
  <c r="C42" i="1"/>
  <c r="C21" i="1"/>
  <c r="C30" i="1" l="1"/>
  <c r="U66" i="1"/>
  <c r="V66" i="1"/>
  <c r="BY66" i="1" l="1"/>
  <c r="C50" i="1"/>
  <c r="C44" i="1"/>
  <c r="C26" i="1"/>
  <c r="C11" i="1"/>
  <c r="C49" i="1" l="1"/>
  <c r="C32" i="1" l="1"/>
  <c r="C53" i="1"/>
  <c r="W66" i="1" l="1"/>
  <c r="X66" i="1"/>
  <c r="Y66" i="1"/>
  <c r="Z66" i="1"/>
  <c r="C37" i="1" l="1"/>
  <c r="C24" i="1"/>
  <c r="C10" i="1"/>
  <c r="DG66" i="1"/>
  <c r="C19" i="1"/>
  <c r="C35" i="1"/>
  <c r="C28" i="1"/>
  <c r="C25" i="1"/>
  <c r="C55" i="1"/>
  <c r="C56" i="1"/>
  <c r="C57" i="1"/>
  <c r="C59" i="1"/>
  <c r="C60" i="1"/>
  <c r="C62" i="1"/>
  <c r="C63" i="1"/>
  <c r="C64" i="1"/>
  <c r="C65" i="1"/>
  <c r="C58" i="1" l="1"/>
  <c r="T66" i="1"/>
  <c r="D66" i="1" l="1"/>
  <c r="R66" i="1"/>
  <c r="Q66" i="1" l="1"/>
  <c r="S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tc={F03A6C2B-9B8D-4B0A-89A3-A29A4A3455D9}</author>
    <author>Katie Buchanan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212CEF8B-5038-4CA4-933D-586DE456A62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K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L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M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DB9D045E-B7EC-432F-94D8-C54DE92D7B3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D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E1" authorId="0" shapeId="0" xr:uid="{D8D050A9-E09D-4D41-BDBD-D50FE328AD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F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AG1" authorId="1" shapeId="0" xr:uid="{F03A6C2B-9B8D-4B0A-89A3-A29A4A3455D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FC04
SBCC 02/16/2024
</t>
      </text>
    </comment>
    <comment ref="AH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AI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AL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N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O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P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Q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R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memo 1/23/2024 Reversal of Recall for Catawba $8621.00</t>
        </r>
      </text>
    </comment>
    <comment ref="AS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T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U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V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W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X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Y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AZ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A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B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BC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D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E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F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G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H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I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J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K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L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M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N1" authorId="0" shapeId="0" xr:uid="{919FADB6-6493-44C0-8DD4-5EFBACB820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O1" authorId="0" shapeId="0" xr:uid="{D200EF2D-6463-48D6-A618-98530AB19A5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S1" authorId="2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BT1" authorId="2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BX1" authorId="2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BY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BZ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CA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B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C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D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E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F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G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H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CI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CL1" authorId="0" shapeId="0" xr:uid="{9389F273-E671-4A93-BD34-4B3CD02856B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CM1" authorId="2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N1" authorId="2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O1" authorId="2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P1" authorId="2" shapeId="0" xr:uid="{DA37FFFD-0B3B-4A56-8BD5-7CB629EB7EA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Q1" authorId="2" shapeId="0" xr:uid="{EDE770E5-A909-4B79-8D98-CB71B5482E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R1" authorId="2" shapeId="0" xr:uid="{5D4B1EBC-F3CC-4B37-A879-BC7BF760698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S1" authorId="2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T1" authorId="2" shapeId="0" xr:uid="{EA1C070D-A5C2-46B3-B53E-2DEBDBAF1C9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V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CW1" authorId="0" shapeId="0" xr:uid="{58C6CA5F-18BD-4A8C-A53E-CBB07278CC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CX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CY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CZ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A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B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E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DG1" authorId="3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DH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DI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DJ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DK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A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C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U2" authorId="4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V2" authorId="5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AZ2" authorId="6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A2" authorId="7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B2" authorId="8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BE2" authorId="2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F2" authorId="2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H2" authorId="9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BP2" authorId="2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CM2" authorId="2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N2" authorId="2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O2" authorId="2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P2" authorId="2" shapeId="0" xr:uid="{EE796F25-6B3E-4970-B4D9-8A6A9A8ABE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Q2" authorId="2" shapeId="0" xr:uid="{65F70296-8D5E-4E14-B1DD-2667EE5B38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R2" authorId="2" shapeId="0" xr:uid="{6F227BA5-EEDA-4347-BEBF-17943A0C9E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S2" authorId="2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CT2" authorId="2" shapeId="0" xr:uid="{714C6E66-631E-4B2E-9EF9-1C0A692B390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CU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DF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D4" authorId="2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J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K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L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M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FECA84EF-C527-497C-B3F4-BAF1FF102A8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Z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>Darlene Anderson
Purpose codes 320, 321, 322, 323, 325,923</t>
        </r>
      </text>
    </comment>
  </commentList>
</comments>
</file>

<file path=xl/sharedStrings.xml><?xml version="1.0" encoding="utf-8"?>
<sst xmlns="http://schemas.openxmlformats.org/spreadsheetml/2006/main" count="952" uniqueCount="381">
  <si>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</si>
  <si>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</si>
  <si>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</si>
  <si>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</si>
  <si>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</si>
  <si>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</si>
  <si>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</si>
  <si>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</si>
  <si>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</si>
  <si>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</si>
  <si>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</si>
  <si>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</si>
  <si>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</si>
  <si>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</si>
  <si>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</si>
  <si>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</si>
  <si>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</si>
  <si>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</si>
  <si>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</si>
  <si>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</si>
  <si>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</si>
  <si>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</si>
  <si>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</si>
  <si>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</si>
  <si>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</si>
  <si>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</si>
  <si>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</si>
  <si>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</si>
  <si>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</si>
  <si>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</si>
  <si>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</si>
  <si>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</si>
  <si>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</si>
  <si>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</si>
  <si>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</si>
  <si>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</si>
  <si>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</si>
  <si>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</si>
  <si>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</si>
  <si>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</si>
  <si>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</si>
  <si>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</si>
  <si>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</si>
  <si>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</si>
  <si>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</si>
  <si>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</si>
  <si>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</si>
  <si>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</si>
  <si>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</si>
  <si>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</si>
  <si>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</si>
  <si>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</si>
  <si>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</si>
  <si>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</si>
  <si>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</si>
  <si>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</si>
  <si>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</si>
  <si>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</si>
  <si>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</si>
  <si>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</si>
  <si>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</si>
  <si>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</si>
  <si>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</si>
  <si>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</si>
  <si>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</si>
  <si>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</si>
  <si>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</si>
  <si>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</si>
  <si>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</si>
  <si>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</si>
  <si>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</si>
  <si>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</si>
  <si>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</si>
  <si>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</si>
  <si>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</si>
  <si>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</si>
  <si>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</si>
  <si>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</si>
  <si>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</si>
  <si>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</si>
  <si>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</si>
  <si>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</si>
  <si>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</si>
  <si>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</si>
  <si>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</si>
  <si>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</si>
  <si>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</si>
  <si>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</si>
  <si>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</si>
  <si>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</si>
  <si>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</si>
  <si>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</si>
  <si>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</si>
  <si>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</si>
  <si>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</si>
  <si>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</si>
  <si>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</si>
  <si>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</si>
  <si>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</si>
  <si>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</si>
  <si>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</si>
  <si>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</si>
  <si>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</si>
  <si>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</si>
  <si>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</si>
  <si>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</si>
  <si>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</si>
  <si>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</si>
  <si>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</si>
  <si>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</si>
  <si>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</si>
  <si>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</si>
  <si>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</si>
  <si>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</si>
  <si>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</si>
  <si>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</si>
  <si>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</si>
  <si>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</si>
  <si>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</si>
  <si>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</si>
  <si>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</si>
  <si>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</si>
  <si>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</si>
  <si>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</si>
  <si>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</si>
  <si>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</si>
  <si>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</si>
  <si>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</si>
  <si>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</si>
  <si>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</si>
  <si>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</si>
  <si>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</si>
  <si>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</si>
  <si>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</si>
  <si>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</si>
  <si>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</si>
  <si>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</si>
  <si>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</si>
  <si>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</si>
  <si>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</si>
  <si>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</si>
  <si>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</si>
  <si>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</si>
  <si>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</si>
  <si>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</si>
  <si>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</si>
  <si>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</si>
  <si>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</si>
  <si>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</si>
  <si>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</si>
  <si>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</si>
  <si>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</si>
  <si>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</si>
  <si>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</si>
  <si>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</si>
  <si>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</si>
  <si>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</si>
  <si>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</si>
  <si>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</si>
  <si>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</si>
  <si>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</si>
  <si>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</si>
  <si>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</si>
  <si>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</si>
  <si>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</si>
  <si>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</si>
  <si>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</si>
  <si>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</si>
  <si>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</si>
  <si>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</si>
  <si>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</si>
  <si>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</si>
  <si>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</si>
  <si>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</si>
  <si>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</si>
  <si>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</si>
  <si>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</si>
  <si>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</si>
  <si>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</si>
  <si>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</si>
  <si>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</si>
  <si>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</si>
  <si>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</si>
  <si>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</si>
  <si>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</si>
  <si>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</si>
  <si>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</si>
  <si>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</si>
  <si>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</si>
  <si>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</si>
  <si>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</si>
  <si>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</si>
  <si>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</si>
  <si>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</si>
  <si>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</si>
  <si>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</si>
  <si>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</si>
  <si>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</si>
  <si>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</si>
  <si>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</si>
  <si>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</si>
  <si>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</si>
  <si>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</si>
  <si>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</si>
  <si>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</si>
  <si>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</si>
  <si>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</si>
  <si>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</si>
  <si>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</si>
  <si>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</si>
  <si>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</si>
  <si>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</si>
  <si>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</si>
  <si>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</si>
  <si>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</si>
  <si>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</si>
  <si>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</si>
  <si>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</si>
  <si>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</si>
  <si>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</si>
  <si>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</si>
  <si>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</si>
  <si>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</si>
  <si>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</si>
  <si>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</si>
  <si>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</si>
  <si>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</si>
  <si>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</si>
  <si>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</si>
  <si>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</si>
  <si>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</si>
  <si>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</si>
  <si>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</si>
  <si>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</si>
  <si>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</si>
  <si>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</si>
  <si>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</si>
  <si>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</si>
  <si>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</si>
  <si>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</si>
  <si>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</si>
  <si>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</si>
  <si>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</si>
  <si>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</si>
  <si>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</si>
  <si>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</si>
  <si>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</si>
  <si>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</si>
  <si>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</si>
  <si>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</si>
  <si>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</si>
  <si>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</si>
  <si>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</si>
  <si>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</si>
  <si>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</si>
  <si>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</si>
  <si>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</si>
  <si>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</si>
  <si>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</si>
  <si>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</si>
  <si>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</si>
  <si>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</si>
  <si>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</si>
  <si>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</si>
  <si>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</si>
  <si>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</si>
  <si>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</si>
  <si>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</si>
  <si>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</si>
  <si>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</si>
  <si>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</si>
  <si>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</si>
  <si>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</si>
  <si>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</si>
  <si>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</si>
  <si>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 xml:space="preserve">Voc 74 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</si>
  <si>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</si>
  <si>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</si>
  <si>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</si>
  <si>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</si>
  <si>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</si>
  <si>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</si>
  <si>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</si>
  <si>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</si>
  <si>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</si>
  <si>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</si>
  <si>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</si>
  <si>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</si>
  <si>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</si>
  <si>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</si>
  <si>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</si>
  <si>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</si>
  <si>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</si>
  <si>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</si>
  <si>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</si>
  <si>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</si>
  <si>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</si>
  <si>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</si>
  <si>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</si>
  <si>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</si>
  <si>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</si>
  <si>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</si>
  <si>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</si>
  <si>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</si>
  <si>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</si>
  <si>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</si>
  <si>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</si>
  <si>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</si>
  <si>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</si>
  <si>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</si>
  <si>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</si>
  <si>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</si>
  <si>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</si>
  <si>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</si>
  <si>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</si>
  <si>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</si>
  <si>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</si>
  <si>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</si>
  <si>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</si>
  <si>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</si>
  <si>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</si>
  <si>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</si>
  <si>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</si>
  <si>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</si>
  <si>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</si>
  <si>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</si>
  <si>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</si>
  <si>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</si>
  <si>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</si>
  <si>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State Fiscal Revovery Fund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</si>
  <si>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</si>
  <si>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</si>
  <si>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</si>
  <si>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</si>
  <si>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</si>
  <si>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</si>
  <si>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</si>
  <si>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</si>
  <si>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</si>
  <si>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</si>
  <si>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</si>
  <si>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</si>
  <si>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</si>
  <si>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</si>
  <si>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</si>
  <si>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</si>
  <si>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</si>
  <si>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</si>
  <si>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Alloc: 1/23/2024</t>
  </si>
  <si>
    <t>REVISION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</si>
  <si>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</si>
  <si>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</si>
  <si>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</si>
  <si>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</si>
  <si>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</si>
  <si>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</si>
  <si>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</si>
  <si>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</si>
  <si>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</si>
  <si>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</si>
  <si>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</si>
  <si>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</si>
  <si>
    <t>Funds:  1/29/24 - 6/30/26</t>
  </si>
  <si>
    <t>Funds:  1/18/24 - 6/30/26</t>
  </si>
  <si>
    <t>Alloc: 2/15/2024</t>
  </si>
  <si>
    <t>Alloc:  2/15/2024</t>
  </si>
  <si>
    <t>7/1/22 - 6/30/24</t>
  </si>
  <si>
    <t>High-Cost Healthcare Workforce Expansion Program</t>
  </si>
  <si>
    <t>Funds:  1/1/2024 - 6/30/2025</t>
  </si>
  <si>
    <t>Alloc: 2/20/2024</t>
  </si>
  <si>
    <t>Voc 41</t>
  </si>
  <si>
    <t>Alloc:  2/20/2024</t>
  </si>
  <si>
    <t>Training Program                             FY 2023-24</t>
  </si>
  <si>
    <t>Alloc:  09/20/2023</t>
  </si>
  <si>
    <t>Alloc  09/20/2023</t>
  </si>
  <si>
    <t>Alloc:   2/20/2024</t>
  </si>
  <si>
    <t>Alloc:  02/22/2024</t>
  </si>
  <si>
    <t>Funds:  9/22/23 - 6/30/26</t>
  </si>
  <si>
    <t>Alloc:  2/23/2024</t>
  </si>
  <si>
    <t>Alloc:   2/23/2024</t>
  </si>
  <si>
    <t>Alloc:    2/23/2024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</si>
</sst>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7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5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4" fontId="5" fillId="0" borderId="4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43" fontId="12" fillId="0" borderId="12" xfId="1" applyFont="1" applyFill="1" applyBorder="1"/>
    <xf numFmtId="43" fontId="0" fillId="0" borderId="20" xfId="1" applyFont="1" applyFill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20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" fontId="5" fillId="12" borderId="4" xfId="0" applyNumberFormat="1" applyFont="1" applyFill="1" applyBorder="1" applyAlignment="1">
      <alignment horizontal="center" wrapText="1"/>
    </xf>
    <xf numFmtId="14" fontId="5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/>
    </xf>
    <xf numFmtId="43" fontId="10" fillId="0" borderId="21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" fontId="1" fillId="13" borderId="4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wrapText="1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3" fontId="8" fillId="0" borderId="6" xfId="1" applyFont="1" applyFill="1" applyBorder="1" applyAlignment="1"/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G1" dT="2024-02-28T14:45:00.45" personId="{B54E517E-D87B-4432-8A26-F11A5F242D0C}" id="{F03A6C2B-9B8D-4B0A-89A3-A29A4A3455D9}">
    <text xml:space="preserve">FC04
SBCC 02/16/2024
</text>
  </threadedComment>
  <threadedComment ref="DG1" dT="2022-09-19T18:14:38.41" personId="{59EC829F-4536-4AFB-B92E-FA861C1CD9AD}" id="{C28F3CC1-7B8D-497F-B2E0-F5BB70591189}">
    <text>NC Department of Public Safety of Adult Correction and Juvenile Justice (DACJJ)</text>
  </threadedComment>
  <threadedComment ref="AU2" dT="2023-09-08T18:30:15.58" personId="{B54E517E-D87B-4432-8A26-F11A5F242D0C}" id="{B3950075-465C-48AB-B6E5-C429F0C28FC8}">
    <text>Per K. Buchanan memo date 8/25/2023 allocation start date 9/1/2023</text>
  </threadedComment>
  <threadedComment ref="AV2" dT="2023-09-08T18:30:15.58" personId="{B54E517E-D87B-4432-8A26-F11A5F242D0C}" id="{3B165AD4-10E1-4EA8-8987-0E14DEEB205D}">
    <text>Per K. Buchanan memo date 8/25/2023 allocation start date 9/1/2023</text>
  </threadedComment>
  <threadedComment ref="AZ2" dT="2023-10-24T12:17:14.75" personId="{B54E517E-D87B-4432-8A26-F11A5F242D0C}" id="{BDABC49A-7CA6-4D11-B32B-92B5AD1C6E87}">
    <text>WIOA - AEFLA Section 231
FY 2023-24</text>
  </threadedComment>
  <threadedComment ref="BA2" dT="2023-10-24T13:09:38.51" personId="{B54E517E-D87B-4432-8A26-F11A5F242D0C}" id="{21AB62C6-2E81-4633-BBF1-40DF559FE648}">
    <text xml:space="preserve">WIOA - AEFLA Section 225
FY 2023-24
</text>
  </threadedComment>
  <threadedComment ref="BB2" dT="2023-11-16T18:43:15.52" personId="{B54E517E-D87B-4432-8A26-F11A5F242D0C}" id="{0A935F88-8E6A-40ED-A4E3-93C94286B8DA}">
    <text>AEFLA - Section 243
FY 2023-24</text>
  </threadedComment>
  <threadedComment ref="BH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7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8" sqref="C68"/>
    </sheetView>
  </sheetViews>
  <sheetFormatPr defaultRowHeight="14.4" x14ac:dyDescent="0.3"/>
  <cols>
    <col min="2" max="2" width="32" bestFit="1" customWidth="1"/>
    <col min="3" max="3" width="18.5546875" style="36" customWidth="1"/>
    <col min="4" max="4" width="19.5546875" style="36" customWidth="1"/>
    <col min="5" max="16" width="23.44140625" style="36" customWidth="1"/>
    <col min="17" max="19" width="16.6640625" style="36" customWidth="1"/>
    <col min="20" max="20" width="16.88671875" style="36" bestFit="1" customWidth="1"/>
    <col min="21" max="26" width="16.88671875" style="36" customWidth="1"/>
    <col min="27" max="29" width="20.33203125" style="36" customWidth="1"/>
    <col min="30" max="33" width="23.88671875" style="36" customWidth="1"/>
    <col min="34" max="58" width="23.33203125" style="36" customWidth="1"/>
    <col min="59" max="67" width="22" style="37" customWidth="1"/>
    <col min="68" max="75" width="19.6640625" style="36" customWidth="1"/>
    <col min="76" max="76" width="22.33203125" style="37" customWidth="1"/>
    <col min="77" max="101" width="19.6640625" style="37" customWidth="1"/>
    <col min="102" max="102" width="21.109375" style="37" bestFit="1" customWidth="1"/>
    <col min="103" max="106" width="19.6640625" style="74" customWidth="1"/>
    <col min="107" max="115" width="19.6640625" style="37" customWidth="1"/>
    <col min="116" max="116" width="19.6640625" customWidth="1"/>
    <col min="263" max="263" width="24.5546875" customWidth="1"/>
    <col min="264" max="264" width="16.6640625" customWidth="1"/>
    <col min="265" max="315" width="16.33203125" customWidth="1"/>
    <col min="519" max="519" width="24.5546875" customWidth="1"/>
    <col min="520" max="520" width="16.6640625" customWidth="1"/>
    <col min="521" max="571" width="16.33203125" customWidth="1"/>
    <col min="775" max="775" width="24.5546875" customWidth="1"/>
    <col min="776" max="776" width="16.6640625" customWidth="1"/>
    <col min="777" max="827" width="16.33203125" customWidth="1"/>
    <col min="1031" max="1031" width="24.5546875" customWidth="1"/>
    <col min="1032" max="1032" width="16.6640625" customWidth="1"/>
    <col min="1033" max="1083" width="16.33203125" customWidth="1"/>
    <col min="1287" max="1287" width="24.5546875" customWidth="1"/>
    <col min="1288" max="1288" width="16.6640625" customWidth="1"/>
    <col min="1289" max="1339" width="16.33203125" customWidth="1"/>
    <col min="1543" max="1543" width="24.5546875" customWidth="1"/>
    <col min="1544" max="1544" width="16.6640625" customWidth="1"/>
    <col min="1545" max="1595" width="16.33203125" customWidth="1"/>
    <col min="1799" max="1799" width="24.5546875" customWidth="1"/>
    <col min="1800" max="1800" width="16.6640625" customWidth="1"/>
    <col min="1801" max="1851" width="16.33203125" customWidth="1"/>
    <col min="2055" max="2055" width="24.5546875" customWidth="1"/>
    <col min="2056" max="2056" width="16.6640625" customWidth="1"/>
    <col min="2057" max="2107" width="16.33203125" customWidth="1"/>
    <col min="2311" max="2311" width="24.5546875" customWidth="1"/>
    <col min="2312" max="2312" width="16.6640625" customWidth="1"/>
    <col min="2313" max="2363" width="16.33203125" customWidth="1"/>
    <col min="2567" max="2567" width="24.5546875" customWidth="1"/>
    <col min="2568" max="2568" width="16.6640625" customWidth="1"/>
    <col min="2569" max="2619" width="16.33203125" customWidth="1"/>
    <col min="2823" max="2823" width="24.5546875" customWidth="1"/>
    <col min="2824" max="2824" width="16.6640625" customWidth="1"/>
    <col min="2825" max="2875" width="16.33203125" customWidth="1"/>
    <col min="3079" max="3079" width="24.5546875" customWidth="1"/>
    <col min="3080" max="3080" width="16.6640625" customWidth="1"/>
    <col min="3081" max="3131" width="16.33203125" customWidth="1"/>
    <col min="3335" max="3335" width="24.5546875" customWidth="1"/>
    <col min="3336" max="3336" width="16.6640625" customWidth="1"/>
    <col min="3337" max="3387" width="16.33203125" customWidth="1"/>
    <col min="3591" max="3591" width="24.5546875" customWidth="1"/>
    <col min="3592" max="3592" width="16.6640625" customWidth="1"/>
    <col min="3593" max="3643" width="16.33203125" customWidth="1"/>
    <col min="3847" max="3847" width="24.5546875" customWidth="1"/>
    <col min="3848" max="3848" width="16.6640625" customWidth="1"/>
    <col min="3849" max="3899" width="16.33203125" customWidth="1"/>
    <col min="4103" max="4103" width="24.5546875" customWidth="1"/>
    <col min="4104" max="4104" width="16.6640625" customWidth="1"/>
    <col min="4105" max="4155" width="16.33203125" customWidth="1"/>
    <col min="4359" max="4359" width="24.5546875" customWidth="1"/>
    <col min="4360" max="4360" width="16.6640625" customWidth="1"/>
    <col min="4361" max="4411" width="16.33203125" customWidth="1"/>
    <col min="4615" max="4615" width="24.5546875" customWidth="1"/>
    <col min="4616" max="4616" width="16.6640625" customWidth="1"/>
    <col min="4617" max="4667" width="16.33203125" customWidth="1"/>
    <col min="4871" max="4871" width="24.5546875" customWidth="1"/>
    <col min="4872" max="4872" width="16.6640625" customWidth="1"/>
    <col min="4873" max="4923" width="16.33203125" customWidth="1"/>
    <col min="5127" max="5127" width="24.5546875" customWidth="1"/>
    <col min="5128" max="5128" width="16.6640625" customWidth="1"/>
    <col min="5129" max="5179" width="16.33203125" customWidth="1"/>
    <col min="5383" max="5383" width="24.5546875" customWidth="1"/>
    <col min="5384" max="5384" width="16.6640625" customWidth="1"/>
    <col min="5385" max="5435" width="16.33203125" customWidth="1"/>
    <col min="5639" max="5639" width="24.5546875" customWidth="1"/>
    <col min="5640" max="5640" width="16.6640625" customWidth="1"/>
    <col min="5641" max="5691" width="16.33203125" customWidth="1"/>
    <col min="5895" max="5895" width="24.5546875" customWidth="1"/>
    <col min="5896" max="5896" width="16.6640625" customWidth="1"/>
    <col min="5897" max="5947" width="16.33203125" customWidth="1"/>
    <col min="6151" max="6151" width="24.5546875" customWidth="1"/>
    <col min="6152" max="6152" width="16.6640625" customWidth="1"/>
    <col min="6153" max="6203" width="16.33203125" customWidth="1"/>
    <col min="6407" max="6407" width="24.5546875" customWidth="1"/>
    <col min="6408" max="6408" width="16.6640625" customWidth="1"/>
    <col min="6409" max="6459" width="16.33203125" customWidth="1"/>
    <col min="6663" max="6663" width="24.5546875" customWidth="1"/>
    <col min="6664" max="6664" width="16.6640625" customWidth="1"/>
    <col min="6665" max="6715" width="16.33203125" customWidth="1"/>
    <col min="6919" max="6919" width="24.5546875" customWidth="1"/>
    <col min="6920" max="6920" width="16.6640625" customWidth="1"/>
    <col min="6921" max="6971" width="16.33203125" customWidth="1"/>
    <col min="7175" max="7175" width="24.5546875" customWidth="1"/>
    <col min="7176" max="7176" width="16.6640625" customWidth="1"/>
    <col min="7177" max="7227" width="16.33203125" customWidth="1"/>
    <col min="7431" max="7431" width="24.5546875" customWidth="1"/>
    <col min="7432" max="7432" width="16.6640625" customWidth="1"/>
    <col min="7433" max="7483" width="16.33203125" customWidth="1"/>
    <col min="7687" max="7687" width="24.5546875" customWidth="1"/>
    <col min="7688" max="7688" width="16.6640625" customWidth="1"/>
    <col min="7689" max="7739" width="16.33203125" customWidth="1"/>
    <col min="7943" max="7943" width="24.5546875" customWidth="1"/>
    <col min="7944" max="7944" width="16.6640625" customWidth="1"/>
    <col min="7945" max="7995" width="16.33203125" customWidth="1"/>
    <col min="8199" max="8199" width="24.5546875" customWidth="1"/>
    <col min="8200" max="8200" width="16.6640625" customWidth="1"/>
    <col min="8201" max="8251" width="16.33203125" customWidth="1"/>
    <col min="8455" max="8455" width="24.5546875" customWidth="1"/>
    <col min="8456" max="8456" width="16.6640625" customWidth="1"/>
    <col min="8457" max="8507" width="16.33203125" customWidth="1"/>
    <col min="8711" max="8711" width="24.5546875" customWidth="1"/>
    <col min="8712" max="8712" width="16.6640625" customWidth="1"/>
    <col min="8713" max="8763" width="16.33203125" customWidth="1"/>
    <col min="8967" max="8967" width="24.5546875" customWidth="1"/>
    <col min="8968" max="8968" width="16.6640625" customWidth="1"/>
    <col min="8969" max="9019" width="16.33203125" customWidth="1"/>
    <col min="9223" max="9223" width="24.5546875" customWidth="1"/>
    <col min="9224" max="9224" width="16.6640625" customWidth="1"/>
    <col min="9225" max="9275" width="16.33203125" customWidth="1"/>
    <col min="9479" max="9479" width="24.5546875" customWidth="1"/>
    <col min="9480" max="9480" width="16.6640625" customWidth="1"/>
    <col min="9481" max="9531" width="16.33203125" customWidth="1"/>
    <col min="9735" max="9735" width="24.5546875" customWidth="1"/>
    <col min="9736" max="9736" width="16.6640625" customWidth="1"/>
    <col min="9737" max="9787" width="16.33203125" customWidth="1"/>
    <col min="9991" max="9991" width="24.5546875" customWidth="1"/>
    <col min="9992" max="9992" width="16.6640625" customWidth="1"/>
    <col min="9993" max="10043" width="16.33203125" customWidth="1"/>
    <col min="10247" max="10247" width="24.5546875" customWidth="1"/>
    <col min="10248" max="10248" width="16.6640625" customWidth="1"/>
    <col min="10249" max="10299" width="16.33203125" customWidth="1"/>
    <col min="10503" max="10503" width="24.5546875" customWidth="1"/>
    <col min="10504" max="10504" width="16.6640625" customWidth="1"/>
    <col min="10505" max="10555" width="16.33203125" customWidth="1"/>
    <col min="10759" max="10759" width="24.5546875" customWidth="1"/>
    <col min="10760" max="10760" width="16.6640625" customWidth="1"/>
    <col min="10761" max="10811" width="16.33203125" customWidth="1"/>
    <col min="11015" max="11015" width="24.5546875" customWidth="1"/>
    <col min="11016" max="11016" width="16.6640625" customWidth="1"/>
    <col min="11017" max="11067" width="16.33203125" customWidth="1"/>
    <col min="11271" max="11271" width="24.5546875" customWidth="1"/>
    <col min="11272" max="11272" width="16.6640625" customWidth="1"/>
    <col min="11273" max="11323" width="16.33203125" customWidth="1"/>
    <col min="11527" max="11527" width="24.5546875" customWidth="1"/>
    <col min="11528" max="11528" width="16.6640625" customWidth="1"/>
    <col min="11529" max="11579" width="16.33203125" customWidth="1"/>
    <col min="11783" max="11783" width="24.5546875" customWidth="1"/>
    <col min="11784" max="11784" width="16.6640625" customWidth="1"/>
    <col min="11785" max="11835" width="16.33203125" customWidth="1"/>
    <col min="12039" max="12039" width="24.5546875" customWidth="1"/>
    <col min="12040" max="12040" width="16.6640625" customWidth="1"/>
    <col min="12041" max="12091" width="16.33203125" customWidth="1"/>
    <col min="12295" max="12295" width="24.5546875" customWidth="1"/>
    <col min="12296" max="12296" width="16.6640625" customWidth="1"/>
    <col min="12297" max="12347" width="16.33203125" customWidth="1"/>
    <col min="12551" max="12551" width="24.5546875" customWidth="1"/>
    <col min="12552" max="12552" width="16.6640625" customWidth="1"/>
    <col min="12553" max="12603" width="16.33203125" customWidth="1"/>
    <col min="12807" max="12807" width="24.5546875" customWidth="1"/>
    <col min="12808" max="12808" width="16.6640625" customWidth="1"/>
    <col min="12809" max="12859" width="16.33203125" customWidth="1"/>
    <col min="13063" max="13063" width="24.5546875" customWidth="1"/>
    <col min="13064" max="13064" width="16.6640625" customWidth="1"/>
    <col min="13065" max="13115" width="16.33203125" customWidth="1"/>
    <col min="13319" max="13319" width="24.5546875" customWidth="1"/>
    <col min="13320" max="13320" width="16.6640625" customWidth="1"/>
    <col min="13321" max="13371" width="16.33203125" customWidth="1"/>
    <col min="13575" max="13575" width="24.5546875" customWidth="1"/>
    <col min="13576" max="13576" width="16.6640625" customWidth="1"/>
    <col min="13577" max="13627" width="16.33203125" customWidth="1"/>
    <col min="13831" max="13831" width="24.5546875" customWidth="1"/>
    <col min="13832" max="13832" width="16.6640625" customWidth="1"/>
    <col min="13833" max="13883" width="16.33203125" customWidth="1"/>
    <col min="14087" max="14087" width="24.5546875" customWidth="1"/>
    <col min="14088" max="14088" width="16.6640625" customWidth="1"/>
    <col min="14089" max="14139" width="16.33203125" customWidth="1"/>
    <col min="14343" max="14343" width="24.5546875" customWidth="1"/>
    <col min="14344" max="14344" width="16.6640625" customWidth="1"/>
    <col min="14345" max="14395" width="16.33203125" customWidth="1"/>
    <col min="14599" max="14599" width="24.5546875" customWidth="1"/>
    <col min="14600" max="14600" width="16.6640625" customWidth="1"/>
    <col min="14601" max="14651" width="16.33203125" customWidth="1"/>
    <col min="14855" max="14855" width="24.5546875" customWidth="1"/>
    <col min="14856" max="14856" width="16.6640625" customWidth="1"/>
    <col min="14857" max="14907" width="16.33203125" customWidth="1"/>
    <col min="15111" max="15111" width="24.5546875" customWidth="1"/>
    <col min="15112" max="15112" width="16.6640625" customWidth="1"/>
    <col min="15113" max="15163" width="16.33203125" customWidth="1"/>
    <col min="15367" max="15367" width="24.5546875" customWidth="1"/>
    <col min="15368" max="15368" width="16.6640625" customWidth="1"/>
    <col min="15369" max="15419" width="16.33203125" customWidth="1"/>
    <col min="15623" max="15623" width="24.5546875" customWidth="1"/>
    <col min="15624" max="15624" width="16.6640625" customWidth="1"/>
    <col min="15625" max="15675" width="16.33203125" customWidth="1"/>
    <col min="15879" max="15879" width="24.5546875" customWidth="1"/>
    <col min="15880" max="15880" width="16.6640625" customWidth="1"/>
    <col min="15881" max="15931" width="16.33203125" customWidth="1"/>
    <col min="16135" max="16135" width="24.5546875" customWidth="1"/>
    <col min="16136" max="16136" width="16.6640625" customWidth="1"/>
    <col min="16137" max="16187" width="16.33203125" customWidth="1"/>
  </cols>
  <sheetData>
    <row r="1" spans="1:116" s="27" customFormat="1" ht="20.399999999999999" x14ac:dyDescent="0.2">
      <c r="A1" s="23"/>
      <c r="B1" s="14" t="s">
        <v>83</v>
      </c>
      <c r="C1" s="24"/>
      <c r="D1" s="25"/>
      <c r="E1" s="26" t="s">
        <v>108</v>
      </c>
      <c r="F1" s="26" t="s">
        <v>108</v>
      </c>
      <c r="G1" s="26" t="s">
        <v>108</v>
      </c>
      <c r="H1" s="26" t="s">
        <v>108</v>
      </c>
      <c r="I1" s="26" t="s">
        <v>108</v>
      </c>
      <c r="J1" s="41" t="s">
        <v>108</v>
      </c>
      <c r="K1" s="41" t="s">
        <v>108</v>
      </c>
      <c r="L1" s="41" t="s">
        <v>108</v>
      </c>
      <c r="M1" s="41" t="s">
        <v>108</v>
      </c>
      <c r="N1" s="41" t="s">
        <v>108</v>
      </c>
      <c r="O1" s="41" t="s">
        <v>108</v>
      </c>
      <c r="P1" s="41" t="s">
        <v>108</v>
      </c>
      <c r="Q1" s="57" t="s">
        <v>108</v>
      </c>
      <c r="R1" s="57" t="s">
        <v>108</v>
      </c>
      <c r="S1" s="57" t="s">
        <v>108</v>
      </c>
      <c r="T1" s="57" t="s">
        <v>108</v>
      </c>
      <c r="U1" s="57" t="s">
        <v>108</v>
      </c>
      <c r="V1" s="57" t="s">
        <v>108</v>
      </c>
      <c r="W1" s="58" t="s">
        <v>108</v>
      </c>
      <c r="X1" s="58" t="s">
        <v>108</v>
      </c>
      <c r="Y1" s="58" t="s">
        <v>108</v>
      </c>
      <c r="Z1" s="58" t="s">
        <v>108</v>
      </c>
      <c r="AA1" s="106" t="s">
        <v>299</v>
      </c>
      <c r="AB1" s="106" t="s">
        <v>308</v>
      </c>
      <c r="AC1" s="106" t="s">
        <v>308</v>
      </c>
      <c r="AD1" s="94" t="s">
        <v>108</v>
      </c>
      <c r="AE1" s="26" t="s">
        <v>319</v>
      </c>
      <c r="AF1" s="26" t="s">
        <v>319</v>
      </c>
      <c r="AG1" s="26" t="s">
        <v>319</v>
      </c>
      <c r="AH1" s="26" t="s">
        <v>108</v>
      </c>
      <c r="AI1" s="26" t="s">
        <v>212</v>
      </c>
      <c r="AJ1" s="26" t="s">
        <v>108</v>
      </c>
      <c r="AK1" s="26" t="s">
        <v>108</v>
      </c>
      <c r="AL1" s="26" t="s">
        <v>108</v>
      </c>
      <c r="AM1" s="102" t="s">
        <v>108</v>
      </c>
      <c r="AN1" s="121" t="s">
        <v>146</v>
      </c>
      <c r="AO1" s="121" t="s">
        <v>146</v>
      </c>
      <c r="AP1" s="121" t="s">
        <v>146</v>
      </c>
      <c r="AQ1" s="121" t="s">
        <v>146</v>
      </c>
      <c r="AR1" s="121" t="s">
        <v>146</v>
      </c>
      <c r="AS1" s="121" t="s">
        <v>146</v>
      </c>
      <c r="AT1" s="121" t="s">
        <v>146</v>
      </c>
      <c r="AU1" s="44" t="s">
        <v>226</v>
      </c>
      <c r="AV1" s="44" t="s">
        <v>226</v>
      </c>
      <c r="AW1" s="44" t="s">
        <v>226</v>
      </c>
      <c r="AX1" s="44" t="s">
        <v>226</v>
      </c>
      <c r="AY1" s="44" t="s">
        <v>226</v>
      </c>
      <c r="AZ1" s="58" t="s">
        <v>266</v>
      </c>
      <c r="BA1" s="58" t="s">
        <v>266</v>
      </c>
      <c r="BB1" s="58" t="s">
        <v>266</v>
      </c>
      <c r="BC1" s="89" t="s">
        <v>108</v>
      </c>
      <c r="BD1" s="89" t="s">
        <v>108</v>
      </c>
      <c r="BE1" s="89" t="s">
        <v>108</v>
      </c>
      <c r="BF1" s="89" t="s">
        <v>108</v>
      </c>
      <c r="BG1" s="133" t="s">
        <v>205</v>
      </c>
      <c r="BH1" s="133" t="s">
        <v>205</v>
      </c>
      <c r="BI1" s="133" t="s">
        <v>205</v>
      </c>
      <c r="BJ1" s="133" t="s">
        <v>205</v>
      </c>
      <c r="BK1" s="133" t="s">
        <v>205</v>
      </c>
      <c r="BL1" s="133" t="s">
        <v>205</v>
      </c>
      <c r="BM1" s="133" t="s">
        <v>205</v>
      </c>
      <c r="BN1" s="133" t="s">
        <v>205</v>
      </c>
      <c r="BO1" s="133" t="s">
        <v>205</v>
      </c>
      <c r="BP1" s="44" t="s">
        <v>115</v>
      </c>
      <c r="BQ1" s="44" t="s">
        <v>108</v>
      </c>
      <c r="BR1" s="44" t="s">
        <v>108</v>
      </c>
      <c r="BS1" s="115" t="s">
        <v>146</v>
      </c>
      <c r="BT1" s="115" t="s">
        <v>146</v>
      </c>
      <c r="BU1" s="115" t="s">
        <v>329</v>
      </c>
      <c r="BV1" s="115" t="s">
        <v>329</v>
      </c>
      <c r="BW1" s="115" t="s">
        <v>329</v>
      </c>
      <c r="BX1" s="26" t="s">
        <v>160</v>
      </c>
      <c r="BY1" s="66" t="s">
        <v>146</v>
      </c>
      <c r="BZ1" s="66" t="s">
        <v>146</v>
      </c>
      <c r="CA1" s="66" t="s">
        <v>146</v>
      </c>
      <c r="CB1" s="66" t="s">
        <v>146</v>
      </c>
      <c r="CC1" s="66" t="s">
        <v>146</v>
      </c>
      <c r="CD1" s="66" t="s">
        <v>146</v>
      </c>
      <c r="CE1" s="66" t="s">
        <v>146</v>
      </c>
      <c r="CF1" s="66" t="s">
        <v>146</v>
      </c>
      <c r="CG1" s="66" t="s">
        <v>146</v>
      </c>
      <c r="CH1" s="71" t="s">
        <v>143</v>
      </c>
      <c r="CI1" s="71" t="s">
        <v>143</v>
      </c>
      <c r="CJ1" s="41" t="s">
        <v>243</v>
      </c>
      <c r="CK1" s="41" t="s">
        <v>243</v>
      </c>
      <c r="CL1" s="41" t="s">
        <v>243</v>
      </c>
      <c r="CM1" s="44" t="s">
        <v>121</v>
      </c>
      <c r="CN1" s="44" t="s">
        <v>121</v>
      </c>
      <c r="CO1" s="44" t="s">
        <v>121</v>
      </c>
      <c r="CP1" s="44" t="s">
        <v>121</v>
      </c>
      <c r="CQ1" s="44" t="s">
        <v>121</v>
      </c>
      <c r="CR1" s="44" t="s">
        <v>121</v>
      </c>
      <c r="CS1" s="44" t="s">
        <v>121</v>
      </c>
      <c r="CT1" s="44" t="s">
        <v>121</v>
      </c>
      <c r="CU1" s="101" t="s">
        <v>276</v>
      </c>
      <c r="CV1" s="44" t="s">
        <v>121</v>
      </c>
      <c r="CW1" s="44" t="s">
        <v>121</v>
      </c>
      <c r="CX1" s="44" t="s">
        <v>177</v>
      </c>
      <c r="CY1" s="127" t="s">
        <v>143</v>
      </c>
      <c r="CZ1" s="127" t="s">
        <v>143</v>
      </c>
      <c r="DA1" s="127" t="s">
        <v>143</v>
      </c>
      <c r="DB1" s="127" t="s">
        <v>143</v>
      </c>
      <c r="DC1" s="71" t="s">
        <v>143</v>
      </c>
      <c r="DD1" s="71" t="s">
        <v>143</v>
      </c>
      <c r="DE1" s="71" t="s">
        <v>198</v>
      </c>
      <c r="DF1" s="71" t="s">
        <v>143</v>
      </c>
      <c r="DG1" s="44" t="s">
        <v>108</v>
      </c>
      <c r="DH1" s="44" t="s">
        <v>243</v>
      </c>
      <c r="DI1" s="44" t="s">
        <v>243</v>
      </c>
      <c r="DJ1" s="44" t="s">
        <v>243</v>
      </c>
      <c r="DK1" s="26" t="s">
        <v>108</v>
      </c>
      <c r="DL1" s="84" t="s">
        <v>108</v>
      </c>
    </row>
    <row r="2" spans="1:116" s="1" customFormat="1" ht="10.199999999999999" x14ac:dyDescent="0.2">
      <c r="A2" s="1" t="s">
        <v>107</v>
      </c>
      <c r="B2" s="80"/>
      <c r="C2" s="81"/>
      <c r="D2" s="29"/>
      <c r="E2" s="30" t="s">
        <v>334</v>
      </c>
      <c r="F2" s="30" t="s">
        <v>353</v>
      </c>
      <c r="G2" s="30" t="s">
        <v>353</v>
      </c>
      <c r="H2" s="30" t="s">
        <v>353</v>
      </c>
      <c r="I2" s="30" t="s">
        <v>365</v>
      </c>
      <c r="J2" s="42" t="s">
        <v>323</v>
      </c>
      <c r="K2" s="42" t="s">
        <v>328</v>
      </c>
      <c r="L2" s="42" t="s">
        <v>333</v>
      </c>
      <c r="M2" s="42" t="s">
        <v>344</v>
      </c>
      <c r="N2" s="42" t="s">
        <v>344</v>
      </c>
      <c r="O2" s="42" t="s">
        <v>348</v>
      </c>
      <c r="P2" s="42" t="s">
        <v>364</v>
      </c>
      <c r="Q2" s="49" t="s">
        <v>59</v>
      </c>
      <c r="R2" s="49" t="s">
        <v>59</v>
      </c>
      <c r="S2" s="49" t="s">
        <v>59</v>
      </c>
      <c r="T2" s="49" t="s">
        <v>248</v>
      </c>
      <c r="U2" s="49" t="s">
        <v>124</v>
      </c>
      <c r="V2" s="49" t="s">
        <v>163</v>
      </c>
      <c r="W2" s="46" t="s">
        <v>240</v>
      </c>
      <c r="X2" s="46" t="s">
        <v>240</v>
      </c>
      <c r="Y2" s="46" t="s">
        <v>240</v>
      </c>
      <c r="Z2" s="46" t="s">
        <v>240</v>
      </c>
      <c r="AA2" s="107" t="s">
        <v>301</v>
      </c>
      <c r="AB2" s="107" t="s">
        <v>310</v>
      </c>
      <c r="AC2" s="107" t="s">
        <v>314</v>
      </c>
      <c r="AD2" s="99" t="s">
        <v>254</v>
      </c>
      <c r="AE2" s="77" t="s">
        <v>369</v>
      </c>
      <c r="AF2" s="77" t="s">
        <v>326</v>
      </c>
      <c r="AG2" s="77" t="s">
        <v>371</v>
      </c>
      <c r="AH2" s="45" t="s">
        <v>188</v>
      </c>
      <c r="AI2" s="45" t="s">
        <v>209</v>
      </c>
      <c r="AJ2" s="45" t="s">
        <v>290</v>
      </c>
      <c r="AK2" s="45" t="s">
        <v>238</v>
      </c>
      <c r="AL2" s="45" t="s">
        <v>237</v>
      </c>
      <c r="AM2" s="103" t="s">
        <v>293</v>
      </c>
      <c r="AN2" s="122" t="s">
        <v>218</v>
      </c>
      <c r="AO2" s="122" t="s">
        <v>233</v>
      </c>
      <c r="AP2" s="123" t="s">
        <v>294</v>
      </c>
      <c r="AQ2" s="123" t="s">
        <v>351</v>
      </c>
      <c r="AR2" s="122" t="s">
        <v>337</v>
      </c>
      <c r="AS2" s="122" t="s">
        <v>337</v>
      </c>
      <c r="AT2" s="122" t="s">
        <v>357</v>
      </c>
      <c r="AU2" s="45" t="s">
        <v>227</v>
      </c>
      <c r="AV2" s="45" t="s">
        <v>231</v>
      </c>
      <c r="AW2" s="45" t="s">
        <v>231</v>
      </c>
      <c r="AX2" s="45" t="s">
        <v>355</v>
      </c>
      <c r="AY2" s="45" t="s">
        <v>356</v>
      </c>
      <c r="AZ2" s="98" t="s">
        <v>254</v>
      </c>
      <c r="BA2" s="98" t="s">
        <v>254</v>
      </c>
      <c r="BB2" s="98" t="s">
        <v>254</v>
      </c>
      <c r="BC2" s="100" t="s">
        <v>261</v>
      </c>
      <c r="BD2" s="100" t="s">
        <v>294</v>
      </c>
      <c r="BE2" s="90" t="s">
        <v>313</v>
      </c>
      <c r="BF2" s="90" t="s">
        <v>327</v>
      </c>
      <c r="BG2" s="134" t="s">
        <v>209</v>
      </c>
      <c r="BH2" s="134" t="s">
        <v>225</v>
      </c>
      <c r="BI2" s="134" t="s">
        <v>250</v>
      </c>
      <c r="BJ2" s="134" t="s">
        <v>251</v>
      </c>
      <c r="BK2" s="134" t="s">
        <v>334</v>
      </c>
      <c r="BL2" s="134" t="s">
        <v>336</v>
      </c>
      <c r="BM2" s="134" t="s">
        <v>346</v>
      </c>
      <c r="BN2" s="134" t="s">
        <v>361</v>
      </c>
      <c r="BO2" s="134" t="s">
        <v>376</v>
      </c>
      <c r="BP2" s="30" t="s">
        <v>224</v>
      </c>
      <c r="BQ2" s="30" t="s">
        <v>254</v>
      </c>
      <c r="BR2" s="30" t="s">
        <v>342</v>
      </c>
      <c r="BS2" s="116" t="s">
        <v>181</v>
      </c>
      <c r="BT2" s="116" t="s">
        <v>232</v>
      </c>
      <c r="BU2" s="116" t="s">
        <v>333</v>
      </c>
      <c r="BV2" s="116" t="s">
        <v>345</v>
      </c>
      <c r="BW2" s="116" t="s">
        <v>369</v>
      </c>
      <c r="BX2" s="45" t="s">
        <v>181</v>
      </c>
      <c r="BY2" s="82" t="s">
        <v>201</v>
      </c>
      <c r="BZ2" s="82" t="s">
        <v>201</v>
      </c>
      <c r="CA2" s="82" t="s">
        <v>203</v>
      </c>
      <c r="CB2" s="82" t="s">
        <v>200</v>
      </c>
      <c r="CC2" s="82" t="s">
        <v>204</v>
      </c>
      <c r="CD2" s="82" t="s">
        <v>200</v>
      </c>
      <c r="CE2" s="82" t="s">
        <v>200</v>
      </c>
      <c r="CF2" s="82" t="s">
        <v>204</v>
      </c>
      <c r="CG2" s="82" t="s">
        <v>220</v>
      </c>
      <c r="CH2" s="77" t="s">
        <v>195</v>
      </c>
      <c r="CI2" s="77" t="s">
        <v>359</v>
      </c>
      <c r="CJ2" s="43" t="s">
        <v>374</v>
      </c>
      <c r="CK2" s="43" t="s">
        <v>373</v>
      </c>
      <c r="CL2" s="43" t="s">
        <v>375</v>
      </c>
      <c r="CM2" s="45" t="s">
        <v>194</v>
      </c>
      <c r="CN2" s="45" t="s">
        <v>337</v>
      </c>
      <c r="CO2" s="45" t="s">
        <v>337</v>
      </c>
      <c r="CP2" s="45" t="s">
        <v>378</v>
      </c>
      <c r="CQ2" s="45" t="s">
        <v>379</v>
      </c>
      <c r="CR2" s="45" t="s">
        <v>379</v>
      </c>
      <c r="CS2" s="77" t="s">
        <v>193</v>
      </c>
      <c r="CT2" s="77" t="s">
        <v>379</v>
      </c>
      <c r="CU2" s="46" t="s">
        <v>279</v>
      </c>
      <c r="CV2" s="77" t="s">
        <v>199</v>
      </c>
      <c r="CW2" s="77" t="s">
        <v>380</v>
      </c>
      <c r="CX2" s="45" t="s">
        <v>188</v>
      </c>
      <c r="CY2" s="128" t="s">
        <v>196</v>
      </c>
      <c r="CZ2" s="128" t="s">
        <v>350</v>
      </c>
      <c r="DA2" s="128" t="s">
        <v>350</v>
      </c>
      <c r="DB2" s="128" t="s">
        <v>360</v>
      </c>
      <c r="DC2" s="77" t="s">
        <v>200</v>
      </c>
      <c r="DD2" s="77" t="s">
        <v>361</v>
      </c>
      <c r="DE2" s="77" t="s">
        <v>197</v>
      </c>
      <c r="DF2" s="45" t="s">
        <v>314</v>
      </c>
      <c r="DG2" s="30" t="s">
        <v>134</v>
      </c>
      <c r="DH2" s="30" t="s">
        <v>283</v>
      </c>
      <c r="DI2" s="30" t="s">
        <v>358</v>
      </c>
      <c r="DJ2" s="30" t="s">
        <v>341</v>
      </c>
      <c r="DK2" s="30" t="s">
        <v>254</v>
      </c>
      <c r="DL2" s="45" t="s">
        <v>353</v>
      </c>
    </row>
    <row r="3" spans="1:116" s="1" customFormat="1" ht="10.8" thickBot="1" x14ac:dyDescent="0.25">
      <c r="A3" s="1" t="s">
        <v>107</v>
      </c>
      <c r="B3" s="15"/>
      <c r="C3" s="28"/>
      <c r="D3" s="29"/>
      <c r="E3" s="45" t="s">
        <v>213</v>
      </c>
      <c r="F3" s="45" t="s">
        <v>213</v>
      </c>
      <c r="G3" s="45" t="s">
        <v>213</v>
      </c>
      <c r="H3" s="45" t="s">
        <v>213</v>
      </c>
      <c r="I3" s="45" t="s">
        <v>213</v>
      </c>
      <c r="J3" s="43" t="s">
        <v>325</v>
      </c>
      <c r="K3" s="43" t="s">
        <v>325</v>
      </c>
      <c r="L3" s="43" t="s">
        <v>325</v>
      </c>
      <c r="M3" s="43" t="s">
        <v>325</v>
      </c>
      <c r="N3" s="43" t="s">
        <v>325</v>
      </c>
      <c r="O3" s="43" t="s">
        <v>325</v>
      </c>
      <c r="P3" s="43" t="s">
        <v>325</v>
      </c>
      <c r="Q3" s="49" t="s">
        <v>202</v>
      </c>
      <c r="R3" s="49" t="s">
        <v>126</v>
      </c>
      <c r="S3" s="50" t="s">
        <v>202</v>
      </c>
      <c r="T3" s="50" t="s">
        <v>202</v>
      </c>
      <c r="U3" s="50" t="s">
        <v>366</v>
      </c>
      <c r="V3" s="50" t="s">
        <v>366</v>
      </c>
      <c r="W3" s="46" t="s">
        <v>241</v>
      </c>
      <c r="X3" s="46" t="s">
        <v>241</v>
      </c>
      <c r="Y3" s="46" t="s">
        <v>241</v>
      </c>
      <c r="Z3" s="46" t="s">
        <v>241</v>
      </c>
      <c r="AA3" s="107" t="s">
        <v>213</v>
      </c>
      <c r="AB3" s="107" t="s">
        <v>213</v>
      </c>
      <c r="AC3" s="107" t="s">
        <v>213</v>
      </c>
      <c r="AD3" s="95" t="s">
        <v>213</v>
      </c>
      <c r="AE3" s="45" t="s">
        <v>368</v>
      </c>
      <c r="AF3" s="45" t="s">
        <v>320</v>
      </c>
      <c r="AG3" s="45" t="s">
        <v>320</v>
      </c>
      <c r="AH3" s="45" t="s">
        <v>186</v>
      </c>
      <c r="AI3" s="45" t="s">
        <v>213</v>
      </c>
      <c r="AJ3" s="45" t="s">
        <v>213</v>
      </c>
      <c r="AK3" s="45" t="s">
        <v>223</v>
      </c>
      <c r="AL3" s="45" t="s">
        <v>234</v>
      </c>
      <c r="AM3" s="103" t="s">
        <v>213</v>
      </c>
      <c r="AN3" s="122" t="s">
        <v>217</v>
      </c>
      <c r="AO3" s="122" t="s">
        <v>217</v>
      </c>
      <c r="AP3" s="122" t="s">
        <v>295</v>
      </c>
      <c r="AQ3" s="122" t="s">
        <v>295</v>
      </c>
      <c r="AR3" s="122" t="s">
        <v>217</v>
      </c>
      <c r="AS3" s="122" t="s">
        <v>217</v>
      </c>
      <c r="AT3" s="122" t="s">
        <v>217</v>
      </c>
      <c r="AU3" s="45" t="s">
        <v>228</v>
      </c>
      <c r="AV3" s="45" t="s">
        <v>228</v>
      </c>
      <c r="AW3" s="45" t="s">
        <v>228</v>
      </c>
      <c r="AX3" s="45" t="s">
        <v>228</v>
      </c>
      <c r="AY3" s="45" t="s">
        <v>228</v>
      </c>
      <c r="AZ3" s="46" t="s">
        <v>213</v>
      </c>
      <c r="BA3" s="46" t="s">
        <v>272</v>
      </c>
      <c r="BB3" s="46" t="s">
        <v>213</v>
      </c>
      <c r="BC3" s="90" t="s">
        <v>213</v>
      </c>
      <c r="BD3" s="90" t="s">
        <v>213</v>
      </c>
      <c r="BE3" s="90" t="s">
        <v>302</v>
      </c>
      <c r="BF3" s="90" t="s">
        <v>302</v>
      </c>
      <c r="BG3" s="134" t="s">
        <v>206</v>
      </c>
      <c r="BH3" s="134" t="s">
        <v>206</v>
      </c>
      <c r="BI3" s="134" t="s">
        <v>377</v>
      </c>
      <c r="BJ3" s="134" t="s">
        <v>377</v>
      </c>
      <c r="BK3" s="134" t="s">
        <v>377</v>
      </c>
      <c r="BL3" s="134" t="s">
        <v>347</v>
      </c>
      <c r="BM3" s="134" t="s">
        <v>363</v>
      </c>
      <c r="BN3" s="134" t="s">
        <v>362</v>
      </c>
      <c r="BO3" s="134" t="s">
        <v>377</v>
      </c>
      <c r="BP3" s="30" t="s">
        <v>127</v>
      </c>
      <c r="BQ3" s="30" t="s">
        <v>213</v>
      </c>
      <c r="BR3" s="30" t="s">
        <v>213</v>
      </c>
      <c r="BS3" s="116" t="s">
        <v>185</v>
      </c>
      <c r="BT3" s="116" t="s">
        <v>185</v>
      </c>
      <c r="BU3" s="116" t="s">
        <v>330</v>
      </c>
      <c r="BV3" s="116" t="s">
        <v>330</v>
      </c>
      <c r="BW3" s="116" t="s">
        <v>330</v>
      </c>
      <c r="BX3" s="45" t="s">
        <v>180</v>
      </c>
      <c r="BY3" s="67" t="s">
        <v>149</v>
      </c>
      <c r="BZ3" s="67" t="s">
        <v>149</v>
      </c>
      <c r="CA3" s="67" t="s">
        <v>149</v>
      </c>
      <c r="CB3" s="67" t="s">
        <v>149</v>
      </c>
      <c r="CC3" s="67" t="s">
        <v>149</v>
      </c>
      <c r="CD3" s="67" t="s">
        <v>149</v>
      </c>
      <c r="CE3" s="67" t="s">
        <v>149</v>
      </c>
      <c r="CF3" s="67" t="s">
        <v>149</v>
      </c>
      <c r="CG3" s="67" t="s">
        <v>219</v>
      </c>
      <c r="CH3" s="45" t="s">
        <v>171</v>
      </c>
      <c r="CI3" s="45" t="s">
        <v>171</v>
      </c>
      <c r="CJ3" s="43" t="s">
        <v>246</v>
      </c>
      <c r="CK3" s="43" t="s">
        <v>331</v>
      </c>
      <c r="CL3" s="43" t="s">
        <v>331</v>
      </c>
      <c r="CM3" s="70" t="s">
        <v>172</v>
      </c>
      <c r="CN3" s="70" t="s">
        <v>172</v>
      </c>
      <c r="CO3" s="70" t="s">
        <v>172</v>
      </c>
      <c r="CP3" s="70" t="s">
        <v>172</v>
      </c>
      <c r="CQ3" s="70" t="s">
        <v>172</v>
      </c>
      <c r="CR3" s="70" t="s">
        <v>172</v>
      </c>
      <c r="CS3" s="70" t="s">
        <v>172</v>
      </c>
      <c r="CT3" s="70" t="s">
        <v>172</v>
      </c>
      <c r="CU3" s="46" t="s">
        <v>281</v>
      </c>
      <c r="CV3" s="45" t="s">
        <v>174</v>
      </c>
      <c r="CW3" s="45" t="s">
        <v>174</v>
      </c>
      <c r="CX3" s="45" t="s">
        <v>175</v>
      </c>
      <c r="CY3" s="128" t="s">
        <v>166</v>
      </c>
      <c r="CZ3" s="128" t="s">
        <v>166</v>
      </c>
      <c r="DA3" s="128" t="s">
        <v>166</v>
      </c>
      <c r="DB3" s="128" t="s">
        <v>166</v>
      </c>
      <c r="DC3" s="45" t="s">
        <v>246</v>
      </c>
      <c r="DD3" s="45" t="s">
        <v>246</v>
      </c>
      <c r="DE3" s="45" t="s">
        <v>168</v>
      </c>
      <c r="DF3" s="45" t="s">
        <v>316</v>
      </c>
      <c r="DG3" s="45" t="s">
        <v>120</v>
      </c>
      <c r="DH3" s="45" t="s">
        <v>213</v>
      </c>
      <c r="DI3" s="45" t="s">
        <v>213</v>
      </c>
      <c r="DJ3" s="45" t="s">
        <v>213</v>
      </c>
      <c r="DK3" s="30" t="s">
        <v>213</v>
      </c>
      <c r="DL3" s="45"/>
    </row>
    <row r="4" spans="1:116" s="2" customFormat="1" ht="42" thickBot="1" x14ac:dyDescent="0.35">
      <c r="B4" s="16"/>
      <c r="C4" s="139" t="s">
        <v>0</v>
      </c>
      <c r="D4" s="138" t="s">
        <v>148</v>
      </c>
      <c r="E4" s="111" t="s">
        <v>324</v>
      </c>
      <c r="F4" s="111" t="s">
        <v>324</v>
      </c>
      <c r="G4" s="111" t="s">
        <v>324</v>
      </c>
      <c r="H4" s="111" t="s">
        <v>324</v>
      </c>
      <c r="I4" s="111" t="s">
        <v>324</v>
      </c>
      <c r="J4" s="63" t="s">
        <v>324</v>
      </c>
      <c r="K4" s="63" t="s">
        <v>324</v>
      </c>
      <c r="L4" s="63" t="s">
        <v>324</v>
      </c>
      <c r="M4" s="63" t="s">
        <v>324</v>
      </c>
      <c r="N4" s="63" t="s">
        <v>324</v>
      </c>
      <c r="O4" s="63" t="s">
        <v>324</v>
      </c>
      <c r="P4" s="63" t="s">
        <v>324</v>
      </c>
      <c r="Q4" s="143" t="s">
        <v>112</v>
      </c>
      <c r="R4" s="144"/>
      <c r="S4" s="144"/>
      <c r="T4" s="144"/>
      <c r="U4" s="144"/>
      <c r="V4" s="145"/>
      <c r="W4" s="140" t="s">
        <v>239</v>
      </c>
      <c r="X4" s="141"/>
      <c r="Y4" s="141"/>
      <c r="Z4" s="142"/>
      <c r="AA4" s="108" t="s">
        <v>298</v>
      </c>
      <c r="AB4" s="109" t="s">
        <v>311</v>
      </c>
      <c r="AC4" s="109" t="s">
        <v>311</v>
      </c>
      <c r="AD4" s="96" t="s">
        <v>263</v>
      </c>
      <c r="AE4" s="31" t="s">
        <v>367</v>
      </c>
      <c r="AF4" s="31" t="s">
        <v>321</v>
      </c>
      <c r="AG4" s="31" t="s">
        <v>321</v>
      </c>
      <c r="AH4" s="31" t="s">
        <v>189</v>
      </c>
      <c r="AI4" s="31" t="s">
        <v>210</v>
      </c>
      <c r="AJ4" s="31" t="s">
        <v>287</v>
      </c>
      <c r="AK4" s="31" t="s">
        <v>221</v>
      </c>
      <c r="AL4" s="31" t="s">
        <v>235</v>
      </c>
      <c r="AM4" s="104" t="s">
        <v>291</v>
      </c>
      <c r="AN4" s="124" t="s">
        <v>215</v>
      </c>
      <c r="AO4" s="124" t="s">
        <v>242</v>
      </c>
      <c r="AP4" s="124" t="s">
        <v>242</v>
      </c>
      <c r="AQ4" s="124" t="s">
        <v>242</v>
      </c>
      <c r="AR4" s="124" t="s">
        <v>242</v>
      </c>
      <c r="AS4" s="124" t="s">
        <v>242</v>
      </c>
      <c r="AT4" s="124" t="s">
        <v>242</v>
      </c>
      <c r="AU4" s="31" t="s">
        <v>229</v>
      </c>
      <c r="AV4" s="31" t="s">
        <v>229</v>
      </c>
      <c r="AW4" s="31" t="s">
        <v>229</v>
      </c>
      <c r="AX4" s="31" t="s">
        <v>229</v>
      </c>
      <c r="AY4" s="31" t="s">
        <v>229</v>
      </c>
      <c r="AZ4" s="47" t="s">
        <v>267</v>
      </c>
      <c r="BA4" s="47" t="s">
        <v>269</v>
      </c>
      <c r="BB4" s="47" t="s">
        <v>273</v>
      </c>
      <c r="BC4" s="91" t="s">
        <v>260</v>
      </c>
      <c r="BD4" s="91" t="s">
        <v>260</v>
      </c>
      <c r="BE4" s="91" t="s">
        <v>262</v>
      </c>
      <c r="BF4" s="91" t="s">
        <v>262</v>
      </c>
      <c r="BG4" s="135" t="s">
        <v>207</v>
      </c>
      <c r="BH4" s="135" t="s">
        <v>207</v>
      </c>
      <c r="BI4" s="135" t="s">
        <v>207</v>
      </c>
      <c r="BJ4" s="135" t="s">
        <v>207</v>
      </c>
      <c r="BK4" s="135" t="s">
        <v>207</v>
      </c>
      <c r="BL4" s="135" t="s">
        <v>207</v>
      </c>
      <c r="BM4" s="135" t="s">
        <v>207</v>
      </c>
      <c r="BN4" s="135" t="s">
        <v>207</v>
      </c>
      <c r="BO4" s="135" t="s">
        <v>207</v>
      </c>
      <c r="BP4" s="31" t="s">
        <v>116</v>
      </c>
      <c r="BQ4" s="31" t="s">
        <v>252</v>
      </c>
      <c r="BR4" s="31" t="s">
        <v>252</v>
      </c>
      <c r="BS4" s="117" t="s">
        <v>182</v>
      </c>
      <c r="BT4" s="117" t="s">
        <v>182</v>
      </c>
      <c r="BU4" s="117" t="s">
        <v>182</v>
      </c>
      <c r="BV4" s="117" t="s">
        <v>182</v>
      </c>
      <c r="BW4" s="117" t="s">
        <v>182</v>
      </c>
      <c r="BX4" s="31" t="s">
        <v>161</v>
      </c>
      <c r="BY4" s="68" t="s">
        <v>150</v>
      </c>
      <c r="BZ4" s="68" t="s">
        <v>150</v>
      </c>
      <c r="CA4" s="68" t="s">
        <v>150</v>
      </c>
      <c r="CB4" s="68" t="s">
        <v>150</v>
      </c>
      <c r="CC4" s="68" t="s">
        <v>150</v>
      </c>
      <c r="CD4" s="68" t="s">
        <v>150</v>
      </c>
      <c r="CE4" s="68" t="s">
        <v>150</v>
      </c>
      <c r="CF4" s="68" t="s">
        <v>150</v>
      </c>
      <c r="CG4" s="68" t="s">
        <v>150</v>
      </c>
      <c r="CH4" s="31" t="s">
        <v>170</v>
      </c>
      <c r="CI4" s="31" t="s">
        <v>170</v>
      </c>
      <c r="CJ4" s="87" t="s">
        <v>244</v>
      </c>
      <c r="CK4" s="87" t="s">
        <v>244</v>
      </c>
      <c r="CL4" s="87" t="s">
        <v>244</v>
      </c>
      <c r="CM4" s="31" t="s">
        <v>129</v>
      </c>
      <c r="CN4" s="31" t="s">
        <v>129</v>
      </c>
      <c r="CO4" s="31" t="s">
        <v>129</v>
      </c>
      <c r="CP4" s="31" t="s">
        <v>129</v>
      </c>
      <c r="CQ4" s="31" t="s">
        <v>129</v>
      </c>
      <c r="CR4" s="31" t="s">
        <v>129</v>
      </c>
      <c r="CS4" s="31" t="s">
        <v>192</v>
      </c>
      <c r="CT4" s="31" t="s">
        <v>192</v>
      </c>
      <c r="CU4" s="47" t="s">
        <v>277</v>
      </c>
      <c r="CV4" s="31" t="s">
        <v>123</v>
      </c>
      <c r="CW4" s="31" t="s">
        <v>123</v>
      </c>
      <c r="CX4" s="31" t="s">
        <v>130</v>
      </c>
      <c r="CY4" s="129" t="s">
        <v>144</v>
      </c>
      <c r="CZ4" s="129" t="s">
        <v>144</v>
      </c>
      <c r="DA4" s="129" t="s">
        <v>144</v>
      </c>
      <c r="DB4" s="129" t="s">
        <v>144</v>
      </c>
      <c r="DC4" s="31" t="s">
        <v>156</v>
      </c>
      <c r="DD4" s="31" t="s">
        <v>156</v>
      </c>
      <c r="DE4" s="31" t="s">
        <v>144</v>
      </c>
      <c r="DF4" s="31" t="s">
        <v>144</v>
      </c>
      <c r="DG4" s="31" t="s">
        <v>132</v>
      </c>
      <c r="DH4" s="31" t="s">
        <v>284</v>
      </c>
      <c r="DI4" s="31" t="s">
        <v>284</v>
      </c>
      <c r="DJ4" s="31" t="s">
        <v>338</v>
      </c>
      <c r="DK4" s="31" t="s">
        <v>256</v>
      </c>
      <c r="DL4" s="85" t="s">
        <v>158</v>
      </c>
    </row>
    <row r="5" spans="1:116" s="12" customFormat="1" ht="55.2" x14ac:dyDescent="0.3">
      <c r="B5" s="17" t="s">
        <v>109</v>
      </c>
      <c r="C5" s="139"/>
      <c r="D5" s="138"/>
      <c r="E5" s="111" t="s">
        <v>335</v>
      </c>
      <c r="F5" s="111" t="s">
        <v>335</v>
      </c>
      <c r="G5" s="111" t="s">
        <v>335</v>
      </c>
      <c r="H5" s="111" t="s">
        <v>335</v>
      </c>
      <c r="I5" s="111" t="s">
        <v>335</v>
      </c>
      <c r="J5" s="63" t="s">
        <v>343</v>
      </c>
      <c r="K5" s="63" t="s">
        <v>343</v>
      </c>
      <c r="L5" s="63" t="s">
        <v>343</v>
      </c>
      <c r="M5" s="63" t="s">
        <v>343</v>
      </c>
      <c r="N5" s="63" t="s">
        <v>343</v>
      </c>
      <c r="O5" s="63" t="s">
        <v>343</v>
      </c>
      <c r="P5" s="63" t="s">
        <v>343</v>
      </c>
      <c r="Q5" s="51" t="s">
        <v>303</v>
      </c>
      <c r="R5" s="51" t="s">
        <v>113</v>
      </c>
      <c r="S5" s="52" t="s">
        <v>304</v>
      </c>
      <c r="T5" s="53" t="s">
        <v>249</v>
      </c>
      <c r="U5" s="54" t="s">
        <v>153</v>
      </c>
      <c r="V5" s="54" t="s">
        <v>153</v>
      </c>
      <c r="W5" s="59" t="s">
        <v>135</v>
      </c>
      <c r="X5" s="59" t="s">
        <v>136</v>
      </c>
      <c r="Y5" s="47" t="s">
        <v>137</v>
      </c>
      <c r="Z5" s="47" t="s">
        <v>138</v>
      </c>
      <c r="AA5" s="108" t="s">
        <v>300</v>
      </c>
      <c r="AB5" s="109" t="s">
        <v>312</v>
      </c>
      <c r="AC5" s="109" t="s">
        <v>312</v>
      </c>
      <c r="AD5" s="96" t="s">
        <v>265</v>
      </c>
      <c r="AE5" s="31" t="s">
        <v>322</v>
      </c>
      <c r="AF5" s="31" t="s">
        <v>322</v>
      </c>
      <c r="AG5" s="31" t="s">
        <v>322</v>
      </c>
      <c r="AH5" s="31" t="s">
        <v>187</v>
      </c>
      <c r="AI5" s="31" t="s">
        <v>214</v>
      </c>
      <c r="AJ5" s="31" t="s">
        <v>289</v>
      </c>
      <c r="AK5" s="31" t="s">
        <v>187</v>
      </c>
      <c r="AL5" s="31" t="s">
        <v>187</v>
      </c>
      <c r="AM5" s="104" t="s">
        <v>187</v>
      </c>
      <c r="AN5" s="124" t="s">
        <v>187</v>
      </c>
      <c r="AO5" s="124" t="s">
        <v>305</v>
      </c>
      <c r="AP5" s="124" t="s">
        <v>296</v>
      </c>
      <c r="AQ5" s="124" t="s">
        <v>296</v>
      </c>
      <c r="AR5" s="124" t="s">
        <v>305</v>
      </c>
      <c r="AS5" s="124" t="s">
        <v>305</v>
      </c>
      <c r="AT5" s="124" t="s">
        <v>305</v>
      </c>
      <c r="AU5" s="31" t="s">
        <v>187</v>
      </c>
      <c r="AV5" s="31" t="s">
        <v>187</v>
      </c>
      <c r="AW5" s="31" t="s">
        <v>187</v>
      </c>
      <c r="AX5" s="31" t="s">
        <v>187</v>
      </c>
      <c r="AY5" s="31" t="s">
        <v>187</v>
      </c>
      <c r="AZ5" s="47" t="s">
        <v>268</v>
      </c>
      <c r="BA5" s="47" t="s">
        <v>271</v>
      </c>
      <c r="BB5" s="47" t="s">
        <v>306</v>
      </c>
      <c r="BC5" s="92" t="s">
        <v>259</v>
      </c>
      <c r="BD5" s="92" t="s">
        <v>259</v>
      </c>
      <c r="BE5" s="92" t="s">
        <v>259</v>
      </c>
      <c r="BF5" s="92" t="s">
        <v>259</v>
      </c>
      <c r="BG5" s="136" t="s">
        <v>187</v>
      </c>
      <c r="BH5" s="136" t="s">
        <v>187</v>
      </c>
      <c r="BI5" s="136" t="s">
        <v>187</v>
      </c>
      <c r="BJ5" s="136" t="s">
        <v>187</v>
      </c>
      <c r="BK5" s="136" t="s">
        <v>187</v>
      </c>
      <c r="BL5" s="136" t="s">
        <v>187</v>
      </c>
      <c r="BM5" s="136" t="s">
        <v>187</v>
      </c>
      <c r="BN5" s="136" t="s">
        <v>187</v>
      </c>
      <c r="BO5" s="136" t="s">
        <v>187</v>
      </c>
      <c r="BP5" s="31" t="s">
        <v>307</v>
      </c>
      <c r="BQ5" s="31" t="s">
        <v>255</v>
      </c>
      <c r="BR5" s="31" t="s">
        <v>255</v>
      </c>
      <c r="BS5" s="117" t="s">
        <v>184</v>
      </c>
      <c r="BT5" s="117" t="s">
        <v>184</v>
      </c>
      <c r="BU5" s="117" t="s">
        <v>164</v>
      </c>
      <c r="BV5" s="117" t="s">
        <v>164</v>
      </c>
      <c r="BW5" s="117" t="s">
        <v>164</v>
      </c>
      <c r="BX5" s="31" t="s">
        <v>178</v>
      </c>
      <c r="BY5" s="68" t="s">
        <v>164</v>
      </c>
      <c r="BZ5" s="68" t="s">
        <v>164</v>
      </c>
      <c r="CA5" s="68" t="s">
        <v>164</v>
      </c>
      <c r="CB5" s="68" t="s">
        <v>164</v>
      </c>
      <c r="CC5" s="68" t="s">
        <v>164</v>
      </c>
      <c r="CD5" s="68" t="s">
        <v>164</v>
      </c>
      <c r="CE5" s="68" t="s">
        <v>164</v>
      </c>
      <c r="CF5" s="68" t="s">
        <v>164</v>
      </c>
      <c r="CG5" s="68" t="s">
        <v>191</v>
      </c>
      <c r="CH5" s="31" t="s">
        <v>169</v>
      </c>
      <c r="CI5" s="31" t="s">
        <v>169</v>
      </c>
      <c r="CJ5" s="87" t="s">
        <v>247</v>
      </c>
      <c r="CK5" s="87" t="s">
        <v>332</v>
      </c>
      <c r="CL5" s="87" t="s">
        <v>372</v>
      </c>
      <c r="CM5" s="31" t="s">
        <v>184</v>
      </c>
      <c r="CN5" s="31" t="s">
        <v>184</v>
      </c>
      <c r="CO5" s="31" t="s">
        <v>184</v>
      </c>
      <c r="CP5" s="31" t="s">
        <v>184</v>
      </c>
      <c r="CQ5" s="31" t="s">
        <v>184</v>
      </c>
      <c r="CR5" s="31" t="s">
        <v>184</v>
      </c>
      <c r="CS5" s="31" t="s">
        <v>191</v>
      </c>
      <c r="CT5" s="31" t="s">
        <v>191</v>
      </c>
      <c r="CU5" s="47" t="s">
        <v>280</v>
      </c>
      <c r="CV5" s="31" t="s">
        <v>173</v>
      </c>
      <c r="CW5" s="31" t="s">
        <v>173</v>
      </c>
      <c r="CX5" s="31" t="s">
        <v>176</v>
      </c>
      <c r="CY5" s="129" t="s">
        <v>169</v>
      </c>
      <c r="CZ5" s="129" t="s">
        <v>169</v>
      </c>
      <c r="DA5" s="129" t="s">
        <v>169</v>
      </c>
      <c r="DB5" s="129" t="s">
        <v>169</v>
      </c>
      <c r="DC5" s="31" t="s">
        <v>190</v>
      </c>
      <c r="DD5" s="31" t="s">
        <v>190</v>
      </c>
      <c r="DE5" s="31" t="s">
        <v>167</v>
      </c>
      <c r="DF5" s="31" t="s">
        <v>317</v>
      </c>
      <c r="DG5" s="31" t="s">
        <v>128</v>
      </c>
      <c r="DH5" s="31" t="s">
        <v>285</v>
      </c>
      <c r="DI5" s="31" t="s">
        <v>285</v>
      </c>
      <c r="DJ5" s="31" t="s">
        <v>340</v>
      </c>
      <c r="DK5" s="31" t="s">
        <v>286</v>
      </c>
      <c r="DL5" s="86" t="s">
        <v>352</v>
      </c>
    </row>
    <row r="6" spans="1:116" s="2" customFormat="1" ht="13.8" x14ac:dyDescent="0.3">
      <c r="B6" s="83"/>
      <c r="C6" s="139"/>
      <c r="D6" s="138"/>
      <c r="E6" s="112" t="s">
        <v>109</v>
      </c>
      <c r="F6" s="112" t="s">
        <v>109</v>
      </c>
      <c r="G6" s="112" t="s">
        <v>109</v>
      </c>
      <c r="H6" s="112" t="s">
        <v>109</v>
      </c>
      <c r="I6" s="112" t="s">
        <v>109</v>
      </c>
      <c r="J6" s="114"/>
      <c r="K6" s="114"/>
      <c r="L6" s="114"/>
      <c r="M6" s="114"/>
      <c r="N6" s="114"/>
      <c r="O6" s="114"/>
      <c r="P6" s="114"/>
      <c r="Q6" s="52" t="s">
        <v>114</v>
      </c>
      <c r="R6" s="52" t="s">
        <v>114</v>
      </c>
      <c r="S6" s="52" t="s">
        <v>154</v>
      </c>
      <c r="T6" s="52" t="s">
        <v>154</v>
      </c>
      <c r="U6" s="54" t="s">
        <v>155</v>
      </c>
      <c r="V6" s="54" t="s">
        <v>155</v>
      </c>
      <c r="W6" s="47" t="s">
        <v>139</v>
      </c>
      <c r="X6" s="47" t="s">
        <v>140</v>
      </c>
      <c r="Y6" s="47" t="s">
        <v>141</v>
      </c>
      <c r="Z6" s="47" t="s">
        <v>142</v>
      </c>
      <c r="AA6" s="108" t="s">
        <v>297</v>
      </c>
      <c r="AB6" s="109" t="s">
        <v>309</v>
      </c>
      <c r="AC6" s="109" t="s">
        <v>309</v>
      </c>
      <c r="AD6" s="96" t="s">
        <v>264</v>
      </c>
      <c r="AE6" s="31" t="s">
        <v>370</v>
      </c>
      <c r="AF6" s="31" t="s">
        <v>318</v>
      </c>
      <c r="AG6" s="31" t="s">
        <v>318</v>
      </c>
      <c r="AH6" s="31" t="s">
        <v>159</v>
      </c>
      <c r="AI6" s="31" t="s">
        <v>211</v>
      </c>
      <c r="AJ6" s="31" t="s">
        <v>288</v>
      </c>
      <c r="AK6" s="31" t="s">
        <v>222</v>
      </c>
      <c r="AL6" s="31" t="s">
        <v>236</v>
      </c>
      <c r="AM6" s="104" t="s">
        <v>292</v>
      </c>
      <c r="AN6" s="124" t="s">
        <v>216</v>
      </c>
      <c r="AO6" s="124" t="s">
        <v>216</v>
      </c>
      <c r="AP6" s="124" t="s">
        <v>216</v>
      </c>
      <c r="AQ6" s="124" t="s">
        <v>216</v>
      </c>
      <c r="AR6" s="124" t="s">
        <v>216</v>
      </c>
      <c r="AS6" s="124" t="s">
        <v>216</v>
      </c>
      <c r="AT6" s="124" t="s">
        <v>216</v>
      </c>
      <c r="AU6" s="31" t="s">
        <v>230</v>
      </c>
      <c r="AV6" s="31" t="s">
        <v>230</v>
      </c>
      <c r="AW6" s="31" t="s">
        <v>230</v>
      </c>
      <c r="AX6" s="31" t="s">
        <v>354</v>
      </c>
      <c r="AY6" s="31" t="s">
        <v>354</v>
      </c>
      <c r="AZ6" s="47" t="s">
        <v>275</v>
      </c>
      <c r="BA6" s="47" t="s">
        <v>270</v>
      </c>
      <c r="BB6" s="47" t="s">
        <v>274</v>
      </c>
      <c r="BC6" s="92" t="s">
        <v>258</v>
      </c>
      <c r="BD6" s="92" t="s">
        <v>258</v>
      </c>
      <c r="BE6" s="92" t="s">
        <v>258</v>
      </c>
      <c r="BF6" s="92" t="s">
        <v>258</v>
      </c>
      <c r="BG6" s="136" t="s">
        <v>208</v>
      </c>
      <c r="BH6" s="136" t="s">
        <v>208</v>
      </c>
      <c r="BI6" s="136" t="s">
        <v>208</v>
      </c>
      <c r="BJ6" s="136" t="s">
        <v>208</v>
      </c>
      <c r="BK6" s="136" t="s">
        <v>208</v>
      </c>
      <c r="BL6" s="136" t="s">
        <v>208</v>
      </c>
      <c r="BM6" s="136" t="s">
        <v>208</v>
      </c>
      <c r="BN6" s="136" t="s">
        <v>208</v>
      </c>
      <c r="BO6" s="136" t="s">
        <v>208</v>
      </c>
      <c r="BP6" s="31" t="s">
        <v>117</v>
      </c>
      <c r="BQ6" s="31" t="s">
        <v>253</v>
      </c>
      <c r="BR6" s="31" t="s">
        <v>253</v>
      </c>
      <c r="BS6" s="117" t="s">
        <v>183</v>
      </c>
      <c r="BT6" s="117" t="s">
        <v>183</v>
      </c>
      <c r="BU6" s="117" t="s">
        <v>183</v>
      </c>
      <c r="BV6" s="117" t="s">
        <v>183</v>
      </c>
      <c r="BW6" s="117" t="s">
        <v>183</v>
      </c>
      <c r="BX6" s="31" t="s">
        <v>179</v>
      </c>
      <c r="BY6" s="68" t="s">
        <v>151</v>
      </c>
      <c r="BZ6" s="68" t="s">
        <v>151</v>
      </c>
      <c r="CA6" s="68" t="s">
        <v>151</v>
      </c>
      <c r="CB6" s="68" t="s">
        <v>151</v>
      </c>
      <c r="CC6" s="68" t="s">
        <v>151</v>
      </c>
      <c r="CD6" s="68" t="s">
        <v>151</v>
      </c>
      <c r="CE6" s="68" t="s">
        <v>151</v>
      </c>
      <c r="CF6" s="68" t="s">
        <v>151</v>
      </c>
      <c r="CG6" s="68" t="s">
        <v>151</v>
      </c>
      <c r="CH6" s="31" t="s">
        <v>162</v>
      </c>
      <c r="CI6" s="31" t="s">
        <v>162</v>
      </c>
      <c r="CJ6" s="87" t="s">
        <v>245</v>
      </c>
      <c r="CK6" s="87" t="s">
        <v>245</v>
      </c>
      <c r="CL6" s="87" t="s">
        <v>245</v>
      </c>
      <c r="CM6" s="31" t="s">
        <v>122</v>
      </c>
      <c r="CN6" s="31" t="s">
        <v>122</v>
      </c>
      <c r="CO6" s="31" t="s">
        <v>122</v>
      </c>
      <c r="CP6" s="31" t="s">
        <v>122</v>
      </c>
      <c r="CQ6" s="31" t="s">
        <v>122</v>
      </c>
      <c r="CR6" s="31" t="s">
        <v>122</v>
      </c>
      <c r="CS6" s="31" t="s">
        <v>119</v>
      </c>
      <c r="CT6" s="31" t="s">
        <v>119</v>
      </c>
      <c r="CU6" s="47" t="s">
        <v>278</v>
      </c>
      <c r="CV6" s="31" t="s">
        <v>125</v>
      </c>
      <c r="CW6" s="31" t="s">
        <v>125</v>
      </c>
      <c r="CX6" s="31" t="s">
        <v>131</v>
      </c>
      <c r="CY6" s="129" t="s">
        <v>145</v>
      </c>
      <c r="CZ6" s="129" t="s">
        <v>145</v>
      </c>
      <c r="DA6" s="129" t="s">
        <v>145</v>
      </c>
      <c r="DB6" s="129" t="s">
        <v>145</v>
      </c>
      <c r="DC6" s="31" t="s">
        <v>157</v>
      </c>
      <c r="DD6" s="31" t="s">
        <v>157</v>
      </c>
      <c r="DE6" s="31" t="s">
        <v>165</v>
      </c>
      <c r="DF6" s="31" t="s">
        <v>315</v>
      </c>
      <c r="DG6" s="31" t="s">
        <v>133</v>
      </c>
      <c r="DH6" s="31" t="s">
        <v>282</v>
      </c>
      <c r="DI6" s="31" t="s">
        <v>282</v>
      </c>
      <c r="DJ6" s="31" t="s">
        <v>339</v>
      </c>
      <c r="DK6" s="31" t="s">
        <v>257</v>
      </c>
      <c r="DL6" s="85" t="s">
        <v>142</v>
      </c>
    </row>
    <row r="7" spans="1:116" s="35" customFormat="1" thickBot="1" x14ac:dyDescent="0.35">
      <c r="A7" s="5" t="s">
        <v>60</v>
      </c>
      <c r="B7" s="18" t="s">
        <v>147</v>
      </c>
      <c r="C7" s="32" t="s">
        <v>1</v>
      </c>
      <c r="D7" s="33" t="s">
        <v>1</v>
      </c>
      <c r="E7" s="113" t="s">
        <v>1</v>
      </c>
      <c r="F7" s="113" t="s">
        <v>1</v>
      </c>
      <c r="G7" s="113" t="s">
        <v>110</v>
      </c>
      <c r="H7" s="113" t="s">
        <v>1</v>
      </c>
      <c r="I7" s="113" t="s">
        <v>1</v>
      </c>
      <c r="J7" s="88" t="s">
        <v>1</v>
      </c>
      <c r="K7" s="88" t="s">
        <v>1</v>
      </c>
      <c r="L7" s="88" t="s">
        <v>1</v>
      </c>
      <c r="M7" s="88" t="s">
        <v>1</v>
      </c>
      <c r="N7" s="88" t="s">
        <v>349</v>
      </c>
      <c r="O7" s="88" t="s">
        <v>1</v>
      </c>
      <c r="P7" s="88" t="s">
        <v>1</v>
      </c>
      <c r="Q7" s="55" t="s">
        <v>1</v>
      </c>
      <c r="R7" s="55" t="s">
        <v>110</v>
      </c>
      <c r="S7" s="55" t="s">
        <v>1</v>
      </c>
      <c r="T7" s="56" t="s">
        <v>1</v>
      </c>
      <c r="U7" s="56" t="s">
        <v>1</v>
      </c>
      <c r="V7" s="56" t="s">
        <v>110</v>
      </c>
      <c r="W7" s="48" t="s">
        <v>1</v>
      </c>
      <c r="X7" s="48" t="s">
        <v>1</v>
      </c>
      <c r="Y7" s="48" t="s">
        <v>1</v>
      </c>
      <c r="Z7" s="48" t="s">
        <v>1</v>
      </c>
      <c r="AA7" s="18" t="s">
        <v>1</v>
      </c>
      <c r="AB7" s="110" t="s">
        <v>1</v>
      </c>
      <c r="AC7" s="110" t="s">
        <v>110</v>
      </c>
      <c r="AD7" s="97" t="s">
        <v>1</v>
      </c>
      <c r="AE7" s="34" t="s">
        <v>1</v>
      </c>
      <c r="AF7" s="34" t="s">
        <v>1</v>
      </c>
      <c r="AG7" s="34" t="s">
        <v>1</v>
      </c>
      <c r="AH7" s="34" t="s">
        <v>1</v>
      </c>
      <c r="AI7" s="34" t="s">
        <v>1</v>
      </c>
      <c r="AJ7" s="34" t="s">
        <v>1</v>
      </c>
      <c r="AK7" s="34" t="s">
        <v>1</v>
      </c>
      <c r="AL7" s="34" t="s">
        <v>1</v>
      </c>
      <c r="AM7" s="105" t="s">
        <v>1</v>
      </c>
      <c r="AN7" s="125" t="s">
        <v>1</v>
      </c>
      <c r="AO7" s="125" t="s">
        <v>1</v>
      </c>
      <c r="AP7" s="125" t="s">
        <v>1</v>
      </c>
      <c r="AQ7" s="125" t="s">
        <v>1</v>
      </c>
      <c r="AR7" s="125" t="s">
        <v>110</v>
      </c>
      <c r="AS7" s="125" t="s">
        <v>1</v>
      </c>
      <c r="AT7" s="125" t="s">
        <v>110</v>
      </c>
      <c r="AU7" s="34" t="s">
        <v>1</v>
      </c>
      <c r="AV7" s="34" t="s">
        <v>1</v>
      </c>
      <c r="AW7" s="34" t="s">
        <v>110</v>
      </c>
      <c r="AX7" s="34" t="s">
        <v>110</v>
      </c>
      <c r="AY7" s="34" t="s">
        <v>1</v>
      </c>
      <c r="AZ7" s="48" t="s">
        <v>1</v>
      </c>
      <c r="BA7" s="48" t="s">
        <v>1</v>
      </c>
      <c r="BB7" s="48" t="s">
        <v>1</v>
      </c>
      <c r="BC7" s="93" t="s">
        <v>1</v>
      </c>
      <c r="BD7" s="93" t="s">
        <v>1</v>
      </c>
      <c r="BE7" s="93" t="s">
        <v>1</v>
      </c>
      <c r="BF7" s="93" t="s">
        <v>1</v>
      </c>
      <c r="BG7" s="137" t="s">
        <v>1</v>
      </c>
      <c r="BH7" s="137" t="s">
        <v>1</v>
      </c>
      <c r="BI7" s="137" t="s">
        <v>1</v>
      </c>
      <c r="BJ7" s="137" t="s">
        <v>110</v>
      </c>
      <c r="BK7" s="137" t="s">
        <v>110</v>
      </c>
      <c r="BL7" s="137" t="s">
        <v>1</v>
      </c>
      <c r="BM7" s="137" t="s">
        <v>1</v>
      </c>
      <c r="BN7" s="137" t="s">
        <v>1</v>
      </c>
      <c r="BO7" s="137" t="s">
        <v>110</v>
      </c>
      <c r="BP7" s="34" t="s">
        <v>1</v>
      </c>
      <c r="BQ7" s="34" t="s">
        <v>1</v>
      </c>
      <c r="BR7" s="34" t="s">
        <v>1</v>
      </c>
      <c r="BS7" s="118" t="s">
        <v>1</v>
      </c>
      <c r="BT7" s="118" t="s">
        <v>1</v>
      </c>
      <c r="BU7" s="118" t="s">
        <v>1</v>
      </c>
      <c r="BV7" s="118" t="s">
        <v>1</v>
      </c>
      <c r="BW7" s="118" t="s">
        <v>110</v>
      </c>
      <c r="BX7" s="34" t="s">
        <v>1</v>
      </c>
      <c r="BY7" s="69" t="s">
        <v>1</v>
      </c>
      <c r="BZ7" s="69" t="s">
        <v>1</v>
      </c>
      <c r="CA7" s="69" t="s">
        <v>1</v>
      </c>
      <c r="CB7" s="69" t="s">
        <v>1</v>
      </c>
      <c r="CC7" s="69" t="s">
        <v>1</v>
      </c>
      <c r="CD7" s="69" t="s">
        <v>1</v>
      </c>
      <c r="CE7" s="69" t="s">
        <v>1</v>
      </c>
      <c r="CF7" s="69" t="s">
        <v>1</v>
      </c>
      <c r="CG7" s="69" t="s">
        <v>1</v>
      </c>
      <c r="CH7" s="34" t="s">
        <v>1</v>
      </c>
      <c r="CI7" s="34" t="s">
        <v>110</v>
      </c>
      <c r="CJ7" s="88" t="s">
        <v>1</v>
      </c>
      <c r="CK7" s="88" t="s">
        <v>1</v>
      </c>
      <c r="CL7" s="88" t="s">
        <v>1</v>
      </c>
      <c r="CM7" s="34" t="s">
        <v>1</v>
      </c>
      <c r="CN7" s="34" t="s">
        <v>110</v>
      </c>
      <c r="CO7" s="34" t="s">
        <v>1</v>
      </c>
      <c r="CP7" s="34" t="s">
        <v>1</v>
      </c>
      <c r="CQ7" s="34" t="s">
        <v>110</v>
      </c>
      <c r="CR7" s="34" t="s">
        <v>110</v>
      </c>
      <c r="CS7" s="34" t="s">
        <v>1</v>
      </c>
      <c r="CT7" s="34" t="s">
        <v>110</v>
      </c>
      <c r="CU7" s="48" t="s">
        <v>1</v>
      </c>
      <c r="CV7" s="34" t="s">
        <v>1</v>
      </c>
      <c r="CW7" s="34" t="s">
        <v>110</v>
      </c>
      <c r="CX7" s="34" t="s">
        <v>1</v>
      </c>
      <c r="CY7" s="130" t="s">
        <v>1</v>
      </c>
      <c r="CZ7" s="130" t="s">
        <v>110</v>
      </c>
      <c r="DA7" s="130" t="s">
        <v>1</v>
      </c>
      <c r="DB7" s="130" t="s">
        <v>110</v>
      </c>
      <c r="DC7" s="34" t="s">
        <v>1</v>
      </c>
      <c r="DD7" s="34" t="s">
        <v>110</v>
      </c>
      <c r="DE7" s="34" t="s">
        <v>1</v>
      </c>
      <c r="DF7" s="34" t="s">
        <v>1</v>
      </c>
      <c r="DG7" s="34" t="s">
        <v>1</v>
      </c>
      <c r="DH7" s="34" t="s">
        <v>1</v>
      </c>
      <c r="DI7" s="34" t="s">
        <v>1</v>
      </c>
      <c r="DJ7" s="34" t="s">
        <v>1</v>
      </c>
      <c r="DK7" s="34" t="s">
        <v>1</v>
      </c>
      <c r="DL7" s="34" t="s">
        <v>1</v>
      </c>
    </row>
    <row r="8" spans="1:116" s="3" customFormat="1" x14ac:dyDescent="0.3">
      <c r="A8" s="4">
        <v>886</v>
      </c>
      <c r="B8" s="146" t="s">
        <v>2</v>
      </c>
      <c r="C8" s="40">
        <f t="shared" ref="C8:C39" si="0">SUM(D8:DL8)</f>
        <v>33744150</v>
      </c>
      <c r="D8" s="61">
        <v>29400785</v>
      </c>
      <c r="E8" s="62"/>
      <c r="F8" s="62"/>
      <c r="G8" s="62"/>
      <c r="H8" s="62"/>
      <c r="I8" s="62"/>
      <c r="J8" s="62">
        <v>67881</v>
      </c>
      <c r="K8" s="62"/>
      <c r="L8" s="62"/>
      <c r="M8" s="62"/>
      <c r="N8" s="62"/>
      <c r="O8" s="62"/>
      <c r="P8" s="62"/>
      <c r="Q8" s="60"/>
      <c r="R8" s="60"/>
      <c r="S8" s="60">
        <f>21744+2442+8569+567+13040+160+7040+3119+9235+2640+5958</f>
        <v>74514</v>
      </c>
      <c r="T8" s="60"/>
      <c r="U8" s="60"/>
      <c r="V8" s="60"/>
      <c r="W8" s="60">
        <v>1</v>
      </c>
      <c r="X8" s="60">
        <v>0</v>
      </c>
      <c r="Y8" s="60">
        <v>232712</v>
      </c>
      <c r="Z8" s="60">
        <v>56399</v>
      </c>
      <c r="AA8" s="60">
        <v>37404</v>
      </c>
      <c r="AB8" s="60"/>
      <c r="AC8" s="60"/>
      <c r="AD8" s="60"/>
      <c r="AE8" s="60"/>
      <c r="AF8" s="60">
        <v>500000</v>
      </c>
      <c r="AG8" s="60"/>
      <c r="AH8" s="62"/>
      <c r="AI8" s="62"/>
      <c r="AJ8" s="62"/>
      <c r="AK8" s="62">
        <v>640955</v>
      </c>
      <c r="AM8" s="62"/>
      <c r="AN8" s="62"/>
      <c r="AO8" s="62"/>
      <c r="AP8" s="62"/>
      <c r="AQ8" s="62">
        <v>25500</v>
      </c>
      <c r="AR8" s="62"/>
      <c r="AS8" s="62"/>
      <c r="AT8" s="62"/>
      <c r="AU8" s="62"/>
      <c r="AV8" s="62"/>
      <c r="AW8" s="62"/>
      <c r="AX8" s="62"/>
      <c r="AY8" s="62"/>
      <c r="AZ8" s="62">
        <v>509887</v>
      </c>
      <c r="BA8" s="62">
        <v>7774</v>
      </c>
      <c r="BB8" s="62">
        <v>60554</v>
      </c>
      <c r="BC8" s="62"/>
      <c r="BD8" s="62"/>
      <c r="BE8" s="62"/>
      <c r="BF8" s="62"/>
      <c r="BG8" s="60">
        <v>4250</v>
      </c>
      <c r="BH8" s="60">
        <v>4000</v>
      </c>
      <c r="BI8" s="60">
        <v>6250</v>
      </c>
      <c r="BJ8" s="60"/>
      <c r="BK8" s="60"/>
      <c r="BL8" s="60">
        <v>34250</v>
      </c>
      <c r="BM8" s="60"/>
      <c r="BN8" s="60"/>
      <c r="BO8" s="60"/>
      <c r="BP8" s="60"/>
      <c r="BQ8" s="60"/>
      <c r="BR8" s="60"/>
      <c r="BS8" s="60">
        <v>300419</v>
      </c>
      <c r="BT8" s="60">
        <v>34260</v>
      </c>
      <c r="BU8" s="60"/>
      <c r="BV8" s="60">
        <v>17000</v>
      </c>
      <c r="BW8" s="60">
        <v>-32009</v>
      </c>
      <c r="BX8" s="60">
        <v>1122603</v>
      </c>
      <c r="BY8" s="60"/>
      <c r="BZ8" s="60"/>
      <c r="CA8" s="60"/>
      <c r="CB8" s="60"/>
      <c r="CC8" s="60"/>
      <c r="CD8" s="60"/>
      <c r="CE8" s="60"/>
      <c r="CF8" s="60"/>
      <c r="CG8" s="60"/>
      <c r="CH8" s="60">
        <v>8000</v>
      </c>
      <c r="CI8" s="60">
        <v>-127</v>
      </c>
      <c r="CJ8" s="60"/>
      <c r="CK8" s="60"/>
      <c r="CL8" s="60">
        <v>194000</v>
      </c>
      <c r="CM8" s="60">
        <v>35328</v>
      </c>
      <c r="CN8" s="60"/>
      <c r="CO8" s="60"/>
      <c r="CP8" s="60"/>
      <c r="CQ8" s="60"/>
      <c r="CR8" s="60">
        <v>-11142</v>
      </c>
      <c r="CS8" s="60">
        <v>66951</v>
      </c>
      <c r="CT8" s="60">
        <v>-48285</v>
      </c>
      <c r="CU8" s="60">
        <v>10837</v>
      </c>
      <c r="CV8" s="60">
        <v>37444</v>
      </c>
      <c r="CW8" s="60">
        <v>-35444</v>
      </c>
      <c r="CX8" s="60">
        <v>55796</v>
      </c>
      <c r="CY8" s="72">
        <v>288</v>
      </c>
      <c r="CZ8" s="72"/>
      <c r="DA8" s="72"/>
      <c r="DB8" s="72">
        <v>-288</v>
      </c>
      <c r="DC8" s="60">
        <v>16622</v>
      </c>
      <c r="DD8" s="60">
        <v>-4622</v>
      </c>
      <c r="DE8" s="60">
        <v>23663</v>
      </c>
      <c r="DF8" s="60">
        <v>26292</v>
      </c>
      <c r="DG8" s="60"/>
      <c r="DH8" s="60"/>
      <c r="DI8" s="60"/>
      <c r="DJ8" s="60"/>
      <c r="DK8" s="64">
        <v>42819</v>
      </c>
      <c r="DL8" s="78">
        <v>220629</v>
      </c>
    </row>
    <row r="9" spans="1:116" s="3" customFormat="1" x14ac:dyDescent="0.3">
      <c r="A9" s="4">
        <v>802</v>
      </c>
      <c r="B9" s="146" t="s">
        <v>3</v>
      </c>
      <c r="C9" s="40">
        <f t="shared" si="0"/>
        <v>45171803</v>
      </c>
      <c r="D9" s="61">
        <v>39845136</v>
      </c>
      <c r="E9" s="62"/>
      <c r="F9" s="62">
        <v>196217</v>
      </c>
      <c r="G9" s="62"/>
      <c r="H9" s="62"/>
      <c r="I9" s="62"/>
      <c r="J9" s="62">
        <v>19363</v>
      </c>
      <c r="K9" s="62"/>
      <c r="L9" s="62"/>
      <c r="M9" s="62">
        <v>126861</v>
      </c>
      <c r="N9" s="62"/>
      <c r="O9" s="62"/>
      <c r="P9" s="62"/>
      <c r="Q9" s="60"/>
      <c r="R9" s="60"/>
      <c r="S9" s="60">
        <f>108778+19734+24737+217683-758+70605+1284+46118-1414+1535+18414+237102-2380+64488-334+31840+6160+297000</f>
        <v>1140592</v>
      </c>
      <c r="T9" s="60"/>
      <c r="U9" s="60"/>
      <c r="V9" s="60"/>
      <c r="W9" s="60">
        <v>259027</v>
      </c>
      <c r="X9" s="60">
        <v>19621</v>
      </c>
      <c r="Y9" s="60">
        <v>135792</v>
      </c>
      <c r="Z9" s="60">
        <v>0</v>
      </c>
      <c r="AA9" s="60">
        <v>43426</v>
      </c>
      <c r="AB9" s="60"/>
      <c r="AC9" s="60"/>
      <c r="AD9" s="60"/>
      <c r="AE9" s="60"/>
      <c r="AF9" s="60"/>
      <c r="AG9" s="60"/>
      <c r="AH9" s="62">
        <v>326997</v>
      </c>
      <c r="AI9" s="62"/>
      <c r="AJ9" s="62"/>
      <c r="AK9" s="62">
        <v>266206</v>
      </c>
      <c r="AL9" s="62"/>
      <c r="AN9" s="62"/>
      <c r="AO9" s="62"/>
      <c r="AP9" s="62"/>
      <c r="AQ9" s="62">
        <v>25500</v>
      </c>
      <c r="AR9" s="62"/>
      <c r="AS9" s="62"/>
      <c r="AT9" s="62"/>
      <c r="AU9" s="62"/>
      <c r="AV9" s="62"/>
      <c r="AW9" s="62"/>
      <c r="AX9" s="62"/>
      <c r="AY9" s="62"/>
      <c r="AZ9" s="62">
        <v>269732</v>
      </c>
      <c r="BA9" s="62">
        <v>31595</v>
      </c>
      <c r="BB9" s="62">
        <v>58310</v>
      </c>
      <c r="BC9" s="62">
        <v>90000</v>
      </c>
      <c r="BD9" s="62"/>
      <c r="BE9" s="62"/>
      <c r="BF9" s="62"/>
      <c r="BG9" s="60">
        <v>25500</v>
      </c>
      <c r="BH9" s="60">
        <v>31500</v>
      </c>
      <c r="BI9" s="60">
        <v>68000</v>
      </c>
      <c r="BJ9" s="60"/>
      <c r="BK9" s="60"/>
      <c r="BL9" s="60">
        <v>35750</v>
      </c>
      <c r="BM9" s="60"/>
      <c r="BN9" s="60"/>
      <c r="BO9" s="60">
        <v>-2000</v>
      </c>
      <c r="BP9" s="60"/>
      <c r="BQ9" s="60">
        <v>928600</v>
      </c>
      <c r="BR9" s="60">
        <v>33818</v>
      </c>
      <c r="BS9" s="60">
        <v>177246</v>
      </c>
      <c r="BT9" s="60">
        <v>66750</v>
      </c>
      <c r="BU9" s="60"/>
      <c r="BV9" s="60"/>
      <c r="BW9" s="60">
        <v>-8827</v>
      </c>
      <c r="BX9" s="60"/>
      <c r="BY9" s="60"/>
      <c r="BZ9" s="60"/>
      <c r="CA9" s="60"/>
      <c r="CB9" s="60"/>
      <c r="CC9" s="60"/>
      <c r="CD9" s="60"/>
      <c r="CE9" s="60"/>
      <c r="CF9" s="60"/>
      <c r="CG9" s="60">
        <v>81392</v>
      </c>
      <c r="CH9" s="60">
        <v>6462</v>
      </c>
      <c r="CI9" s="60">
        <v>-6144</v>
      </c>
      <c r="CJ9" s="60"/>
      <c r="CK9" s="60"/>
      <c r="CL9" s="60">
        <v>194000</v>
      </c>
      <c r="CM9" s="60">
        <v>36922</v>
      </c>
      <c r="CN9" s="60"/>
      <c r="CO9" s="60"/>
      <c r="CP9" s="60"/>
      <c r="CQ9" s="60"/>
      <c r="CR9" s="60">
        <v>-953</v>
      </c>
      <c r="CS9" s="60">
        <v>25000</v>
      </c>
      <c r="CT9" s="60">
        <v>-1500</v>
      </c>
      <c r="CU9" s="60">
        <v>13792</v>
      </c>
      <c r="CV9" s="60">
        <v>22795</v>
      </c>
      <c r="CW9" s="60">
        <v>-295</v>
      </c>
      <c r="CX9" s="60">
        <v>88684</v>
      </c>
      <c r="CY9" s="72">
        <v>3550</v>
      </c>
      <c r="CZ9" s="72"/>
      <c r="DA9" s="72"/>
      <c r="DB9" s="72"/>
      <c r="DC9" s="60">
        <v>26569</v>
      </c>
      <c r="DD9" s="60">
        <v>-4577</v>
      </c>
      <c r="DE9" s="60">
        <v>32209</v>
      </c>
      <c r="DF9" s="60">
        <v>28610</v>
      </c>
      <c r="DG9" s="60"/>
      <c r="DH9" s="60"/>
      <c r="DI9" s="60"/>
      <c r="DJ9" s="60"/>
      <c r="DK9" s="64">
        <v>39033</v>
      </c>
      <c r="DL9" s="79">
        <v>375542</v>
      </c>
    </row>
    <row r="10" spans="1:116" s="3" customFormat="1" x14ac:dyDescent="0.3">
      <c r="A10" s="4">
        <v>804</v>
      </c>
      <c r="B10" s="146" t="s">
        <v>4</v>
      </c>
      <c r="C10" s="40">
        <f t="shared" si="0"/>
        <v>16945974</v>
      </c>
      <c r="D10" s="61">
        <v>15308177</v>
      </c>
      <c r="E10" s="62">
        <v>74282</v>
      </c>
      <c r="F10" s="62">
        <v>3006</v>
      </c>
      <c r="G10" s="62"/>
      <c r="H10" s="62"/>
      <c r="I10" s="62"/>
      <c r="J10" s="62">
        <v>78861</v>
      </c>
      <c r="K10" s="62"/>
      <c r="L10" s="62">
        <v>173381</v>
      </c>
      <c r="M10" s="62"/>
      <c r="N10" s="62"/>
      <c r="O10" s="62"/>
      <c r="P10" s="62"/>
      <c r="Q10" s="60"/>
      <c r="R10" s="60"/>
      <c r="S10" s="60">
        <f>36625+2652-14218+7090+299+1035+7155+3194</f>
        <v>43832</v>
      </c>
      <c r="T10" s="60"/>
      <c r="U10" s="60"/>
      <c r="V10" s="60"/>
      <c r="W10" s="60">
        <v>1</v>
      </c>
      <c r="X10" s="60">
        <v>13835</v>
      </c>
      <c r="Y10" s="60">
        <v>1</v>
      </c>
      <c r="Z10" s="60">
        <v>0</v>
      </c>
      <c r="AA10" s="60">
        <v>16293</v>
      </c>
      <c r="AB10" s="60"/>
      <c r="AC10" s="60"/>
      <c r="AD10" s="60"/>
      <c r="AE10" s="60"/>
      <c r="AF10" s="60"/>
      <c r="AG10" s="60"/>
      <c r="AH10" s="62"/>
      <c r="AI10" s="62"/>
      <c r="AJ10" s="62"/>
      <c r="AK10" s="62"/>
      <c r="AL10" s="62">
        <v>620</v>
      </c>
      <c r="AM10" s="62"/>
      <c r="AN10" s="62"/>
      <c r="AO10" s="62"/>
      <c r="AP10" s="62"/>
      <c r="AQ10" s="62"/>
      <c r="AR10" s="62"/>
      <c r="AS10" s="62"/>
      <c r="AT10" s="62"/>
      <c r="AU10" s="62">
        <v>61800</v>
      </c>
      <c r="AV10" s="62"/>
      <c r="AW10" s="62"/>
      <c r="AX10" s="62"/>
      <c r="AY10" s="62"/>
      <c r="AZ10" s="62">
        <v>177366</v>
      </c>
      <c r="BA10" s="62">
        <v>58388</v>
      </c>
      <c r="BB10" s="62">
        <v>40955</v>
      </c>
      <c r="BC10" s="62">
        <v>190000</v>
      </c>
      <c r="BD10" s="62"/>
      <c r="BE10" s="62">
        <v>79164</v>
      </c>
      <c r="BF10" s="62"/>
      <c r="BG10" s="60">
        <v>8500</v>
      </c>
      <c r="BH10" s="60"/>
      <c r="BI10" s="60"/>
      <c r="BJ10" s="60"/>
      <c r="BK10" s="60"/>
      <c r="BL10" s="60">
        <v>4000</v>
      </c>
      <c r="BM10" s="60"/>
      <c r="BN10" s="60"/>
      <c r="BO10" s="60">
        <v>-8500</v>
      </c>
      <c r="BP10" s="60"/>
      <c r="BQ10" s="60"/>
      <c r="BR10" s="60"/>
      <c r="BS10" s="60">
        <v>129933</v>
      </c>
      <c r="BT10" s="60"/>
      <c r="BU10" s="60"/>
      <c r="BV10" s="60"/>
      <c r="BW10" s="60">
        <v>-66419</v>
      </c>
      <c r="BX10" s="60"/>
      <c r="BY10" s="60"/>
      <c r="BZ10" s="60"/>
      <c r="CA10" s="60"/>
      <c r="CB10" s="60"/>
      <c r="CC10" s="60"/>
      <c r="CD10" s="60"/>
      <c r="CE10" s="60"/>
      <c r="CF10" s="60"/>
      <c r="CG10" s="60">
        <v>229025</v>
      </c>
      <c r="CH10" s="60">
        <v>15538</v>
      </c>
      <c r="CI10" s="60">
        <v>-1438</v>
      </c>
      <c r="CJ10" s="60"/>
      <c r="CK10" s="60"/>
      <c r="CL10" s="60"/>
      <c r="CM10" s="60">
        <v>11339</v>
      </c>
      <c r="CN10" s="60"/>
      <c r="CO10" s="60"/>
      <c r="CP10" s="60"/>
      <c r="CQ10" s="60"/>
      <c r="CR10" s="60"/>
      <c r="CS10" s="60"/>
      <c r="CT10" s="60"/>
      <c r="CU10" s="60">
        <v>14190</v>
      </c>
      <c r="CV10" s="60"/>
      <c r="CW10" s="60"/>
      <c r="CX10" s="60">
        <v>46706</v>
      </c>
      <c r="CY10" s="72"/>
      <c r="CZ10" s="72"/>
      <c r="DA10" s="72"/>
      <c r="DB10" s="72"/>
      <c r="DC10" s="60">
        <v>750</v>
      </c>
      <c r="DD10" s="60"/>
      <c r="DE10" s="60">
        <v>21335</v>
      </c>
      <c r="DF10" s="60">
        <v>23045</v>
      </c>
      <c r="DG10" s="60"/>
      <c r="DH10" s="60"/>
      <c r="DI10" s="60"/>
      <c r="DJ10" s="60"/>
      <c r="DK10" s="64">
        <v>38676</v>
      </c>
      <c r="DL10" s="79">
        <v>159332</v>
      </c>
    </row>
    <row r="11" spans="1:116" s="3" customFormat="1" x14ac:dyDescent="0.3">
      <c r="A11" s="4">
        <v>806</v>
      </c>
      <c r="B11" s="146" t="s">
        <v>5</v>
      </c>
      <c r="C11" s="40">
        <f t="shared" si="0"/>
        <v>12909933</v>
      </c>
      <c r="D11" s="61">
        <v>10785108</v>
      </c>
      <c r="E11" s="62">
        <v>89613</v>
      </c>
      <c r="F11" s="62"/>
      <c r="G11" s="62"/>
      <c r="H11" s="62"/>
      <c r="I11" s="62"/>
      <c r="J11" s="62"/>
      <c r="K11" s="62"/>
      <c r="L11" s="62">
        <v>57698</v>
      </c>
      <c r="M11" s="62"/>
      <c r="N11" s="62"/>
      <c r="O11" s="62"/>
      <c r="P11" s="62"/>
      <c r="Q11" s="60"/>
      <c r="R11" s="60"/>
      <c r="S11" s="60">
        <f>2482+1504+17600+21197-9888</f>
        <v>32895</v>
      </c>
      <c r="T11" s="60"/>
      <c r="U11" s="60"/>
      <c r="V11" s="60"/>
      <c r="W11" s="60">
        <v>217529</v>
      </c>
      <c r="X11" s="60">
        <v>8332</v>
      </c>
      <c r="Y11" s="60">
        <v>0</v>
      </c>
      <c r="Z11" s="60">
        <v>86888</v>
      </c>
      <c r="AA11" s="60">
        <v>14522</v>
      </c>
      <c r="AB11" s="60"/>
      <c r="AC11" s="60"/>
      <c r="AD11" s="60"/>
      <c r="AE11" s="60"/>
      <c r="AF11" s="60"/>
      <c r="AG11" s="60"/>
      <c r="AH11" s="62">
        <v>343918</v>
      </c>
      <c r="AI11" s="62"/>
      <c r="AJ11" s="62"/>
      <c r="AK11" s="62">
        <v>654863</v>
      </c>
      <c r="AL11" s="62"/>
      <c r="AN11" s="62"/>
      <c r="AO11" s="62"/>
      <c r="AP11" s="62"/>
      <c r="AQ11" s="62"/>
      <c r="AR11" s="62"/>
      <c r="AS11" s="62"/>
      <c r="AT11" s="62"/>
      <c r="AU11" s="62"/>
      <c r="AV11" s="62">
        <v>123600</v>
      </c>
      <c r="AW11" s="62"/>
      <c r="AX11" s="62"/>
      <c r="AY11" s="62"/>
      <c r="AZ11" s="62"/>
      <c r="BA11" s="62"/>
      <c r="BB11" s="62"/>
      <c r="BC11" s="62">
        <v>161730</v>
      </c>
      <c r="BD11" s="62"/>
      <c r="BE11" s="62"/>
      <c r="BF11" s="62"/>
      <c r="BG11" s="60"/>
      <c r="BH11" s="60"/>
      <c r="BI11" s="60"/>
      <c r="BJ11" s="60"/>
      <c r="BK11" s="60"/>
      <c r="BL11" s="60"/>
      <c r="BM11" s="60"/>
      <c r="BN11" s="60"/>
      <c r="BO11" s="60"/>
      <c r="BP11" s="60">
        <v>50000</v>
      </c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>
        <v>12489</v>
      </c>
      <c r="CN11" s="60"/>
      <c r="CO11" s="60"/>
      <c r="CP11" s="60"/>
      <c r="CQ11" s="60"/>
      <c r="CR11" s="60"/>
      <c r="CS11" s="60"/>
      <c r="CT11" s="60"/>
      <c r="CU11" s="60">
        <v>6090</v>
      </c>
      <c r="CV11" s="60"/>
      <c r="CW11" s="60"/>
      <c r="CX11" s="60">
        <v>56638</v>
      </c>
      <c r="CY11" s="72">
        <v>2499</v>
      </c>
      <c r="CZ11" s="72"/>
      <c r="DA11" s="72"/>
      <c r="DB11" s="72"/>
      <c r="DC11" s="60"/>
      <c r="DD11" s="60"/>
      <c r="DE11" s="60">
        <v>25383</v>
      </c>
      <c r="DF11" s="60">
        <v>21910</v>
      </c>
      <c r="DG11" s="60"/>
      <c r="DH11" s="60"/>
      <c r="DI11" s="60"/>
      <c r="DJ11" s="60"/>
      <c r="DK11" s="64"/>
      <c r="DL11" s="79">
        <v>158228</v>
      </c>
    </row>
    <row r="12" spans="1:116" s="3" customFormat="1" x14ac:dyDescent="0.3">
      <c r="A12" s="4">
        <v>843</v>
      </c>
      <c r="B12" s="19" t="s">
        <v>6</v>
      </c>
      <c r="C12" s="40">
        <f t="shared" si="0"/>
        <v>23465851</v>
      </c>
      <c r="D12" s="61">
        <v>20729819</v>
      </c>
      <c r="E12" s="62"/>
      <c r="F12" s="62">
        <v>96228</v>
      </c>
      <c r="G12" s="62"/>
      <c r="H12" s="62"/>
      <c r="I12" s="62"/>
      <c r="J12" s="62">
        <v>3142</v>
      </c>
      <c r="K12" s="62"/>
      <c r="L12" s="62"/>
      <c r="M12" s="62"/>
      <c r="N12" s="62"/>
      <c r="O12" s="62"/>
      <c r="P12" s="62"/>
      <c r="Q12" s="60"/>
      <c r="R12" s="60"/>
      <c r="S12" s="60">
        <f>8143+126+563-126+2750+6160</f>
        <v>17616</v>
      </c>
      <c r="T12" s="60">
        <v>126</v>
      </c>
      <c r="U12" s="60"/>
      <c r="V12" s="60"/>
      <c r="W12" s="60">
        <v>0</v>
      </c>
      <c r="X12" s="60">
        <v>15155</v>
      </c>
      <c r="Y12" s="60">
        <v>0</v>
      </c>
      <c r="Z12" s="60">
        <v>41</v>
      </c>
      <c r="AA12" s="60">
        <v>20756</v>
      </c>
      <c r="AB12" s="60"/>
      <c r="AC12" s="60"/>
      <c r="AD12" s="60"/>
      <c r="AE12" s="60"/>
      <c r="AF12" s="60">
        <v>500000</v>
      </c>
      <c r="AG12" s="60"/>
      <c r="AH12" s="62"/>
      <c r="AI12" s="62"/>
      <c r="AJ12" s="62"/>
      <c r="AK12" s="62">
        <v>729785</v>
      </c>
      <c r="AL12" s="62">
        <v>74144</v>
      </c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>
        <v>155452</v>
      </c>
      <c r="BA12" s="62">
        <v>7774</v>
      </c>
      <c r="BB12" s="62">
        <v>44784</v>
      </c>
      <c r="BC12" s="62">
        <v>130914</v>
      </c>
      <c r="BD12" s="62"/>
      <c r="BE12" s="62"/>
      <c r="BF12" s="62"/>
      <c r="BG12" s="60">
        <v>20750</v>
      </c>
      <c r="BH12" s="60">
        <v>20250</v>
      </c>
      <c r="BI12" s="60"/>
      <c r="BJ12" s="60"/>
      <c r="BK12" s="60"/>
      <c r="BL12" s="60">
        <v>6000</v>
      </c>
      <c r="BM12" s="60"/>
      <c r="BN12" s="60"/>
      <c r="BO12" s="60"/>
      <c r="BP12" s="60"/>
      <c r="BQ12" s="60"/>
      <c r="BR12" s="60"/>
      <c r="BS12" s="60"/>
      <c r="BT12" s="60"/>
      <c r="BU12" s="60">
        <v>48800</v>
      </c>
      <c r="BV12" s="60"/>
      <c r="BW12" s="60">
        <v>-23250</v>
      </c>
      <c r="BX12" s="60"/>
      <c r="BY12" s="60"/>
      <c r="BZ12" s="60"/>
      <c r="CA12" s="60"/>
      <c r="CB12" s="60"/>
      <c r="CC12" s="60">
        <v>540000</v>
      </c>
      <c r="CD12" s="60"/>
      <c r="CE12" s="60"/>
      <c r="CF12" s="60"/>
      <c r="CG12" s="60"/>
      <c r="CH12" s="60"/>
      <c r="CI12" s="60"/>
      <c r="CJ12" s="60"/>
      <c r="CK12" s="60"/>
      <c r="CL12" s="60"/>
      <c r="CM12" s="60">
        <v>2804</v>
      </c>
      <c r="CN12" s="60"/>
      <c r="CO12" s="60"/>
      <c r="CP12" s="60"/>
      <c r="CQ12" s="60"/>
      <c r="CR12" s="60"/>
      <c r="CS12" s="60">
        <v>18716</v>
      </c>
      <c r="CT12" s="60">
        <v>-2174</v>
      </c>
      <c r="CU12" s="60">
        <v>11588</v>
      </c>
      <c r="CV12" s="60">
        <v>1484</v>
      </c>
      <c r="CW12" s="60">
        <v>-2484</v>
      </c>
      <c r="CX12" s="60">
        <v>65846</v>
      </c>
      <c r="CY12" s="72"/>
      <c r="CZ12" s="72"/>
      <c r="DA12" s="72"/>
      <c r="DB12" s="72"/>
      <c r="DC12" s="60">
        <v>22069</v>
      </c>
      <c r="DD12" s="60"/>
      <c r="DE12" s="60">
        <v>22717</v>
      </c>
      <c r="DF12" s="60">
        <v>24178</v>
      </c>
      <c r="DG12" s="60"/>
      <c r="DH12" s="60"/>
      <c r="DI12" s="60"/>
      <c r="DJ12" s="60"/>
      <c r="DK12" s="64"/>
      <c r="DL12" s="79">
        <v>162821</v>
      </c>
    </row>
    <row r="13" spans="1:116" s="3" customFormat="1" x14ac:dyDescent="0.3">
      <c r="A13" s="4">
        <v>807</v>
      </c>
      <c r="B13" s="146" t="s">
        <v>7</v>
      </c>
      <c r="C13" s="40">
        <f t="shared" si="0"/>
        <v>19087512</v>
      </c>
      <c r="D13" s="61">
        <v>15733461</v>
      </c>
      <c r="E13" s="62"/>
      <c r="F13" s="62"/>
      <c r="G13" s="62"/>
      <c r="H13" s="62"/>
      <c r="I13" s="62">
        <v>89619</v>
      </c>
      <c r="J13" s="62">
        <v>61733</v>
      </c>
      <c r="K13" s="62">
        <v>1283</v>
      </c>
      <c r="L13" s="62"/>
      <c r="M13" s="62"/>
      <c r="N13" s="62"/>
      <c r="O13" s="62"/>
      <c r="P13" s="62"/>
      <c r="Q13" s="60"/>
      <c r="R13" s="60"/>
      <c r="S13" s="60">
        <f>10167+14055+1320+2090+4848+1074+3490</f>
        <v>37044</v>
      </c>
      <c r="T13" s="60"/>
      <c r="U13" s="60"/>
      <c r="V13" s="60"/>
      <c r="W13" s="60">
        <v>64633</v>
      </c>
      <c r="X13" s="60">
        <v>0</v>
      </c>
      <c r="Y13" s="60">
        <v>2970</v>
      </c>
      <c r="Z13" s="60">
        <v>125138</v>
      </c>
      <c r="AA13" s="60">
        <v>11051</v>
      </c>
      <c r="AB13" s="60"/>
      <c r="AC13" s="60"/>
      <c r="AD13" s="60"/>
      <c r="AE13" s="60">
        <v>398604</v>
      </c>
      <c r="AF13" s="60"/>
      <c r="AG13" s="60"/>
      <c r="AH13" s="62">
        <v>400354</v>
      </c>
      <c r="AI13" s="62"/>
      <c r="AJ13" s="62"/>
      <c r="AK13" s="62">
        <v>609801</v>
      </c>
      <c r="AL13" s="62">
        <v>28315</v>
      </c>
      <c r="AM13" s="62"/>
      <c r="AN13" s="62"/>
      <c r="AO13" s="62"/>
      <c r="AP13" s="62"/>
      <c r="AQ13" s="62">
        <v>25500</v>
      </c>
      <c r="AR13" s="62"/>
      <c r="AS13" s="62"/>
      <c r="AT13" s="62"/>
      <c r="AU13" s="62"/>
      <c r="AV13" s="62"/>
      <c r="AW13" s="62"/>
      <c r="AX13" s="62"/>
      <c r="AY13" s="62"/>
      <c r="AZ13" s="62">
        <v>278099</v>
      </c>
      <c r="BA13" s="62">
        <v>7774</v>
      </c>
      <c r="BB13" s="62"/>
      <c r="BC13" s="62">
        <v>77260</v>
      </c>
      <c r="BD13" s="62"/>
      <c r="BE13" s="62"/>
      <c r="BF13" s="62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>
        <v>575339</v>
      </c>
      <c r="CG13" s="60"/>
      <c r="CH13" s="60"/>
      <c r="CI13" s="60"/>
      <c r="CJ13" s="60">
        <v>28000</v>
      </c>
      <c r="CK13" s="60">
        <v>40000</v>
      </c>
      <c r="CL13" s="60">
        <v>266450</v>
      </c>
      <c r="CM13" s="60">
        <v>10998</v>
      </c>
      <c r="CN13" s="60"/>
      <c r="CO13" s="60"/>
      <c r="CP13" s="60"/>
      <c r="CQ13" s="60"/>
      <c r="CR13" s="60"/>
      <c r="CS13" s="60"/>
      <c r="CT13" s="60"/>
      <c r="CU13" s="60">
        <v>11104</v>
      </c>
      <c r="CV13" s="60"/>
      <c r="CW13" s="60"/>
      <c r="CX13" s="60">
        <v>45488</v>
      </c>
      <c r="CY13" s="72"/>
      <c r="CZ13" s="72"/>
      <c r="DA13" s="72"/>
      <c r="DB13" s="72"/>
      <c r="DC13" s="60">
        <v>12598</v>
      </c>
      <c r="DD13" s="60">
        <v>-3370</v>
      </c>
      <c r="DE13" s="60">
        <v>22509</v>
      </c>
      <c r="DF13" s="60">
        <v>23223</v>
      </c>
      <c r="DG13" s="60"/>
      <c r="DH13" s="60"/>
      <c r="DI13" s="60"/>
      <c r="DJ13" s="60"/>
      <c r="DK13" s="64"/>
      <c r="DL13" s="79">
        <v>102534</v>
      </c>
    </row>
    <row r="14" spans="1:116" s="3" customFormat="1" x14ac:dyDescent="0.3">
      <c r="A14" s="4">
        <v>808</v>
      </c>
      <c r="B14" s="146" t="s">
        <v>8</v>
      </c>
      <c r="C14" s="40">
        <f t="shared" si="0"/>
        <v>34467172</v>
      </c>
      <c r="D14" s="61">
        <v>29379905</v>
      </c>
      <c r="E14" s="62"/>
      <c r="F14" s="62"/>
      <c r="G14" s="62"/>
      <c r="H14" s="62"/>
      <c r="I14" s="62">
        <v>148370</v>
      </c>
      <c r="J14" s="62">
        <v>214251</v>
      </c>
      <c r="K14" s="62"/>
      <c r="L14" s="62"/>
      <c r="M14" s="62"/>
      <c r="N14" s="62"/>
      <c r="O14" s="62"/>
      <c r="P14" s="62">
        <v>522267</v>
      </c>
      <c r="Q14" s="60"/>
      <c r="R14" s="60"/>
      <c r="S14" s="60">
        <f>1542+8774+21324+968+1366+9504+4378+6283</f>
        <v>54139</v>
      </c>
      <c r="T14" s="60"/>
      <c r="U14" s="60"/>
      <c r="V14" s="60"/>
      <c r="W14" s="60">
        <v>1</v>
      </c>
      <c r="X14" s="60">
        <v>4411</v>
      </c>
      <c r="Y14" s="60">
        <v>70718</v>
      </c>
      <c r="Z14" s="60">
        <v>327562</v>
      </c>
      <c r="AA14" s="60">
        <v>25999</v>
      </c>
      <c r="AB14" s="60"/>
      <c r="AC14" s="60"/>
      <c r="AD14" s="60"/>
      <c r="AE14" s="60">
        <v>446872</v>
      </c>
      <c r="AF14" s="60"/>
      <c r="AG14" s="60"/>
      <c r="AH14" s="62">
        <v>425000</v>
      </c>
      <c r="AI14" s="62"/>
      <c r="AJ14" s="62"/>
      <c r="AK14" s="62">
        <v>404245</v>
      </c>
      <c r="AL14" s="62">
        <v>170905</v>
      </c>
      <c r="AM14" s="62"/>
      <c r="AN14" s="62"/>
      <c r="AO14" s="62"/>
      <c r="AP14" s="62"/>
      <c r="AQ14" s="62"/>
      <c r="AR14" s="62"/>
      <c r="AS14" s="62"/>
      <c r="AT14" s="62"/>
      <c r="AU14" s="62">
        <v>117420</v>
      </c>
      <c r="AV14" s="62"/>
      <c r="AW14" s="62"/>
      <c r="AX14" s="62"/>
      <c r="AY14" s="62"/>
      <c r="AZ14" s="62">
        <v>143025</v>
      </c>
      <c r="BA14" s="62">
        <v>17550</v>
      </c>
      <c r="BB14" s="62">
        <v>41353</v>
      </c>
      <c r="BC14" s="62">
        <v>164152</v>
      </c>
      <c r="BD14" s="62"/>
      <c r="BE14" s="62"/>
      <c r="BF14" s="62"/>
      <c r="BG14" s="60"/>
      <c r="BH14" s="60"/>
      <c r="BI14" s="60"/>
      <c r="BJ14" s="60"/>
      <c r="BK14" s="60"/>
      <c r="BL14" s="60">
        <v>6000</v>
      </c>
      <c r="BM14" s="60">
        <v>2000</v>
      </c>
      <c r="BN14" s="60"/>
      <c r="BO14" s="60"/>
      <c r="BP14" s="60"/>
      <c r="BQ14" s="60"/>
      <c r="BR14" s="60"/>
      <c r="BS14" s="60">
        <v>73285</v>
      </c>
      <c r="BT14" s="60">
        <v>90000</v>
      </c>
      <c r="BU14" s="60">
        <v>68750</v>
      </c>
      <c r="BV14" s="60"/>
      <c r="BW14" s="60"/>
      <c r="BX14" s="60">
        <v>401003</v>
      </c>
      <c r="BY14" s="60"/>
      <c r="BZ14" s="60"/>
      <c r="CA14" s="60"/>
      <c r="CB14" s="60"/>
      <c r="CC14" s="60"/>
      <c r="CD14" s="60"/>
      <c r="CE14" s="60"/>
      <c r="CF14" s="60"/>
      <c r="CG14" s="60">
        <v>524785</v>
      </c>
      <c r="CH14" s="60">
        <v>15538</v>
      </c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>
        <v>5261</v>
      </c>
      <c r="CT14" s="60">
        <v>-5261</v>
      </c>
      <c r="CU14" s="60">
        <v>28909</v>
      </c>
      <c r="CV14" s="60"/>
      <c r="CW14" s="60"/>
      <c r="CX14" s="60">
        <v>67359</v>
      </c>
      <c r="CY14" s="72">
        <v>2004</v>
      </c>
      <c r="CZ14" s="72"/>
      <c r="DA14" s="72"/>
      <c r="DB14" s="72">
        <v>-3832</v>
      </c>
      <c r="DC14" s="60">
        <v>80569</v>
      </c>
      <c r="DD14" s="60"/>
      <c r="DE14" s="60">
        <v>23871</v>
      </c>
      <c r="DF14" s="60">
        <v>25943</v>
      </c>
      <c r="DG14" s="60"/>
      <c r="DH14" s="60"/>
      <c r="DI14" s="60"/>
      <c r="DJ14" s="60"/>
      <c r="DK14" s="64">
        <v>40086</v>
      </c>
      <c r="DL14" s="79">
        <v>342757</v>
      </c>
    </row>
    <row r="15" spans="1:116" s="3" customFormat="1" x14ac:dyDescent="0.3">
      <c r="A15" s="4">
        <v>810</v>
      </c>
      <c r="B15" s="146" t="s">
        <v>9</v>
      </c>
      <c r="C15" s="40">
        <f t="shared" si="0"/>
        <v>69393678</v>
      </c>
      <c r="D15" s="61">
        <v>63640321</v>
      </c>
      <c r="E15" s="62">
        <v>208470</v>
      </c>
      <c r="F15" s="62"/>
      <c r="G15" s="62"/>
      <c r="H15" s="62"/>
      <c r="I15" s="62"/>
      <c r="J15" s="62">
        <v>514359</v>
      </c>
      <c r="K15" s="62"/>
      <c r="L15" s="62"/>
      <c r="M15" s="62"/>
      <c r="N15" s="62"/>
      <c r="O15" s="62"/>
      <c r="P15" s="62"/>
      <c r="Q15" s="60"/>
      <c r="R15" s="60"/>
      <c r="S15" s="60">
        <f>27038+2373+13200+17016+3332+1320+21842+1970</f>
        <v>88091</v>
      </c>
      <c r="T15" s="60"/>
      <c r="U15" s="60"/>
      <c r="V15" s="60"/>
      <c r="W15" s="60">
        <v>1396738</v>
      </c>
      <c r="X15" s="60">
        <v>88017</v>
      </c>
      <c r="Y15" s="60">
        <v>174919</v>
      </c>
      <c r="Z15" s="60">
        <v>753173</v>
      </c>
      <c r="AA15" s="60">
        <v>53485</v>
      </c>
      <c r="AB15" s="60"/>
      <c r="AC15" s="60"/>
      <c r="AD15" s="60"/>
      <c r="AE15" s="60"/>
      <c r="AF15" s="60"/>
      <c r="AG15" s="60"/>
      <c r="AH15" s="62"/>
      <c r="AI15" s="62"/>
      <c r="AJ15" s="62"/>
      <c r="AK15" s="62">
        <v>691798</v>
      </c>
      <c r="AL15" s="62"/>
      <c r="AM15" s="62">
        <v>583500</v>
      </c>
      <c r="AN15" s="62">
        <v>30795</v>
      </c>
      <c r="AO15" s="62"/>
      <c r="AP15" s="62">
        <v>34000</v>
      </c>
      <c r="AQ15" s="62"/>
      <c r="AR15" s="62"/>
      <c r="AS15" s="62"/>
      <c r="AT15" s="62"/>
      <c r="AU15" s="62"/>
      <c r="AV15" s="62"/>
      <c r="AW15" s="62"/>
      <c r="AX15" s="62"/>
      <c r="AY15" s="62"/>
      <c r="AZ15" s="62">
        <v>344780</v>
      </c>
      <c r="BA15" s="62"/>
      <c r="BB15" s="62"/>
      <c r="BC15" s="62">
        <v>42466</v>
      </c>
      <c r="BD15" s="62"/>
      <c r="BE15" s="62"/>
      <c r="BF15" s="62"/>
      <c r="BG15" s="60"/>
      <c r="BH15" s="60"/>
      <c r="BI15" s="60"/>
      <c r="BJ15" s="60"/>
      <c r="BK15" s="60"/>
      <c r="BL15" s="60"/>
      <c r="BM15" s="60"/>
      <c r="BN15" s="60">
        <v>2000</v>
      </c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>
        <v>15959</v>
      </c>
      <c r="CN15" s="60"/>
      <c r="CO15" s="60"/>
      <c r="CP15" s="60"/>
      <c r="CQ15" s="60"/>
      <c r="CR15" s="60">
        <v>-2902</v>
      </c>
      <c r="CS15" s="60"/>
      <c r="CT15" s="60"/>
      <c r="CU15" s="60">
        <v>37216</v>
      </c>
      <c r="CV15" s="60">
        <v>15876</v>
      </c>
      <c r="CW15" s="60">
        <v>-14713</v>
      </c>
      <c r="CX15" s="60">
        <v>106728</v>
      </c>
      <c r="CY15" s="72">
        <v>20237</v>
      </c>
      <c r="CZ15" s="72"/>
      <c r="DA15" s="72"/>
      <c r="DB15" s="72">
        <v>-14561</v>
      </c>
      <c r="DC15" s="60"/>
      <c r="DD15" s="60"/>
      <c r="DE15" s="60">
        <v>37200</v>
      </c>
      <c r="DF15" s="60">
        <v>33659</v>
      </c>
      <c r="DG15" s="60"/>
      <c r="DH15" s="60"/>
      <c r="DI15" s="60"/>
      <c r="DJ15" s="60"/>
      <c r="DK15" s="64"/>
      <c r="DL15" s="79">
        <v>512067</v>
      </c>
    </row>
    <row r="16" spans="1:116" s="3" customFormat="1" x14ac:dyDescent="0.3">
      <c r="A16" s="4">
        <v>812</v>
      </c>
      <c r="B16" s="146" t="s">
        <v>10</v>
      </c>
      <c r="C16" s="40">
        <f t="shared" si="0"/>
        <v>16983718</v>
      </c>
      <c r="D16" s="61">
        <v>14856562</v>
      </c>
      <c r="E16" s="62">
        <v>56985</v>
      </c>
      <c r="F16" s="62"/>
      <c r="G16" s="62"/>
      <c r="H16" s="62"/>
      <c r="I16" s="62">
        <v>5961</v>
      </c>
      <c r="J16" s="62">
        <v>44873</v>
      </c>
      <c r="K16" s="62">
        <v>51127</v>
      </c>
      <c r="L16" s="62"/>
      <c r="M16" s="62">
        <v>166572</v>
      </c>
      <c r="N16" s="62"/>
      <c r="O16" s="62"/>
      <c r="P16" s="62"/>
      <c r="Q16" s="60"/>
      <c r="R16" s="60"/>
      <c r="S16" s="60">
        <f>1024+1826+4868+1320</f>
        <v>9038</v>
      </c>
      <c r="T16" s="60"/>
      <c r="U16" s="60"/>
      <c r="V16" s="60"/>
      <c r="W16" s="60">
        <v>77577</v>
      </c>
      <c r="X16" s="60">
        <v>732</v>
      </c>
      <c r="Y16" s="60">
        <v>682</v>
      </c>
      <c r="Z16" s="60">
        <v>0</v>
      </c>
      <c r="AA16" s="60">
        <v>17144</v>
      </c>
      <c r="AB16" s="60"/>
      <c r="AC16" s="60"/>
      <c r="AD16" s="60"/>
      <c r="AE16" s="60"/>
      <c r="AF16" s="60">
        <v>449840</v>
      </c>
      <c r="AG16" s="60"/>
      <c r="AH16" s="62"/>
      <c r="AI16" s="62"/>
      <c r="AJ16" s="62"/>
      <c r="AK16" s="62"/>
      <c r="AL16" s="62"/>
      <c r="AM16" s="62"/>
      <c r="AN16" s="62">
        <v>21965</v>
      </c>
      <c r="AO16" s="62"/>
      <c r="AP16" s="62">
        <v>34000</v>
      </c>
      <c r="AQ16" s="62"/>
      <c r="AR16" s="62"/>
      <c r="AS16" s="62"/>
      <c r="AT16" s="62"/>
      <c r="AU16" s="62"/>
      <c r="AV16" s="62"/>
      <c r="AW16" s="62"/>
      <c r="AX16" s="62"/>
      <c r="AY16" s="62"/>
      <c r="AZ16" s="62">
        <v>160411</v>
      </c>
      <c r="BA16" s="62">
        <v>27636</v>
      </c>
      <c r="BB16" s="62"/>
      <c r="BC16" s="62">
        <v>87936</v>
      </c>
      <c r="BD16" s="62"/>
      <c r="BE16" s="62"/>
      <c r="BF16" s="62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>
        <v>17683</v>
      </c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>
        <v>590442</v>
      </c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>
        <v>9190</v>
      </c>
      <c r="CV16" s="60">
        <v>11565</v>
      </c>
      <c r="CW16" s="60">
        <v>-4329</v>
      </c>
      <c r="CX16" s="60">
        <v>31761</v>
      </c>
      <c r="CY16" s="72"/>
      <c r="CZ16" s="72"/>
      <c r="DA16" s="72"/>
      <c r="DB16" s="72"/>
      <c r="DC16" s="60">
        <v>17218</v>
      </c>
      <c r="DD16" s="60"/>
      <c r="DE16" s="60">
        <v>23749</v>
      </c>
      <c r="DF16" s="60">
        <v>22944</v>
      </c>
      <c r="DG16" s="60"/>
      <c r="DH16" s="60"/>
      <c r="DI16" s="60"/>
      <c r="DJ16" s="60"/>
      <c r="DK16" s="64"/>
      <c r="DL16" s="79">
        <v>194454</v>
      </c>
    </row>
    <row r="17" spans="1:116" s="3" customFormat="1" x14ac:dyDescent="0.3">
      <c r="A17" s="4">
        <v>814</v>
      </c>
      <c r="B17" s="146" t="s">
        <v>11</v>
      </c>
      <c r="C17" s="40">
        <f t="shared" si="0"/>
        <v>36443531</v>
      </c>
      <c r="D17" s="61">
        <v>33908279</v>
      </c>
      <c r="E17" s="62">
        <v>100712</v>
      </c>
      <c r="F17" s="62"/>
      <c r="G17" s="62"/>
      <c r="H17" s="62"/>
      <c r="I17" s="62"/>
      <c r="J17" s="62">
        <v>236813</v>
      </c>
      <c r="K17" s="62"/>
      <c r="L17" s="62">
        <v>249545</v>
      </c>
      <c r="M17" s="62"/>
      <c r="N17" s="62"/>
      <c r="O17" s="62"/>
      <c r="P17" s="62"/>
      <c r="Q17" s="60"/>
      <c r="R17" s="60"/>
      <c r="S17" s="60">
        <f>2970+5665+18150+908+5280+3380+540+540+2671</f>
        <v>40104</v>
      </c>
      <c r="T17" s="60"/>
      <c r="U17" s="60"/>
      <c r="V17" s="60"/>
      <c r="W17" s="60">
        <v>1440</v>
      </c>
      <c r="X17" s="60">
        <v>0</v>
      </c>
      <c r="Y17" s="60">
        <v>24909</v>
      </c>
      <c r="Z17" s="60">
        <v>394</v>
      </c>
      <c r="AA17" s="60">
        <v>33862</v>
      </c>
      <c r="AB17" s="60"/>
      <c r="AC17" s="60"/>
      <c r="AD17" s="60"/>
      <c r="AE17" s="60"/>
      <c r="AF17" s="60"/>
      <c r="AG17" s="60"/>
      <c r="AH17" s="62"/>
      <c r="AI17" s="62"/>
      <c r="AJ17" s="62"/>
      <c r="AK17" s="62"/>
      <c r="AL17" s="62"/>
      <c r="AM17" s="62"/>
      <c r="AN17" s="62">
        <v>32868</v>
      </c>
      <c r="AO17" s="62"/>
      <c r="AP17" s="62">
        <v>34000</v>
      </c>
      <c r="AQ17" s="62"/>
      <c r="AR17" s="62">
        <v>-8621</v>
      </c>
      <c r="AS17" s="62">
        <v>8621</v>
      </c>
      <c r="AT17" s="62"/>
      <c r="AU17" s="62"/>
      <c r="AV17" s="62"/>
      <c r="AW17" s="62"/>
      <c r="AX17" s="62"/>
      <c r="AY17" s="62"/>
      <c r="AZ17" s="62">
        <v>242718</v>
      </c>
      <c r="BA17" s="62">
        <v>40671</v>
      </c>
      <c r="BB17" s="62">
        <v>48778</v>
      </c>
      <c r="BC17" s="62"/>
      <c r="BD17" s="62"/>
      <c r="BE17" s="62"/>
      <c r="BF17" s="62"/>
      <c r="BG17" s="60">
        <v>10500</v>
      </c>
      <c r="BH17" s="60"/>
      <c r="BI17" s="60">
        <v>11000</v>
      </c>
      <c r="BJ17" s="60"/>
      <c r="BK17" s="60">
        <v>-2000</v>
      </c>
      <c r="BL17" s="60">
        <v>24250</v>
      </c>
      <c r="BM17" s="60"/>
      <c r="BN17" s="60"/>
      <c r="BO17" s="60">
        <v>-2000</v>
      </c>
      <c r="BP17" s="60"/>
      <c r="BQ17" s="60"/>
      <c r="BR17" s="60"/>
      <c r="BS17" s="60">
        <v>234551</v>
      </c>
      <c r="BT17" s="60">
        <v>214750</v>
      </c>
      <c r="BU17" s="60">
        <v>212500</v>
      </c>
      <c r="BV17" s="60">
        <v>20610</v>
      </c>
      <c r="BW17" s="60">
        <v>-198135</v>
      </c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>
        <v>15538</v>
      </c>
      <c r="CI17" s="60">
        <v>-15538</v>
      </c>
      <c r="CJ17" s="60">
        <v>42000</v>
      </c>
      <c r="CK17" s="60">
        <v>40000</v>
      </c>
      <c r="CL17" s="60">
        <v>266450</v>
      </c>
      <c r="CM17" s="60"/>
      <c r="CN17" s="60"/>
      <c r="CO17" s="60"/>
      <c r="CP17" s="60"/>
      <c r="CQ17" s="60"/>
      <c r="CR17" s="60"/>
      <c r="CS17" s="60"/>
      <c r="CT17" s="60"/>
      <c r="CU17" s="60">
        <v>28579</v>
      </c>
      <c r="CV17" s="60">
        <v>45347</v>
      </c>
      <c r="CW17" s="60">
        <v>-39311</v>
      </c>
      <c r="CX17" s="60">
        <v>66814</v>
      </c>
      <c r="CY17" s="72"/>
      <c r="CZ17" s="72"/>
      <c r="DA17" s="72"/>
      <c r="DB17" s="72"/>
      <c r="DC17" s="60">
        <v>93319</v>
      </c>
      <c r="DD17" s="60">
        <v>-64069</v>
      </c>
      <c r="DE17" s="60">
        <v>23966</v>
      </c>
      <c r="DF17" s="60">
        <v>27112</v>
      </c>
      <c r="DG17" s="60"/>
      <c r="DH17" s="60"/>
      <c r="DI17" s="60"/>
      <c r="DJ17" s="60"/>
      <c r="DK17" s="64"/>
      <c r="DL17" s="79">
        <v>392205</v>
      </c>
    </row>
    <row r="18" spans="1:116" s="3" customFormat="1" x14ac:dyDescent="0.3">
      <c r="A18" s="4">
        <v>816</v>
      </c>
      <c r="B18" s="146" t="s">
        <v>12</v>
      </c>
      <c r="C18" s="40">
        <f t="shared" si="0"/>
        <v>44296737</v>
      </c>
      <c r="D18" s="61">
        <v>37285536</v>
      </c>
      <c r="E18" s="62"/>
      <c r="F18" s="62">
        <v>98030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0"/>
      <c r="R18" s="60"/>
      <c r="S18" s="60">
        <f>126836+330+19386+568+48132-568+4750+14457+28725+5190+201415-1917+6089+1144+628129+29025+6722</f>
        <v>1118413</v>
      </c>
      <c r="T18" s="60">
        <v>568</v>
      </c>
      <c r="U18" s="60"/>
      <c r="V18" s="60"/>
      <c r="W18" s="60">
        <v>1954578</v>
      </c>
      <c r="X18" s="60">
        <v>22285</v>
      </c>
      <c r="Y18" s="60">
        <v>8</v>
      </c>
      <c r="Z18" s="60">
        <v>1360</v>
      </c>
      <c r="AA18" s="60">
        <v>44417</v>
      </c>
      <c r="AB18" s="60"/>
      <c r="AC18" s="60"/>
      <c r="AD18" s="60"/>
      <c r="AE18" s="60">
        <v>399991</v>
      </c>
      <c r="AF18" s="60"/>
      <c r="AG18" s="60"/>
      <c r="AH18" s="62">
        <v>140483</v>
      </c>
      <c r="AI18" s="62"/>
      <c r="AJ18" s="62"/>
      <c r="AK18" s="62">
        <v>380298</v>
      </c>
      <c r="AL18" s="62"/>
      <c r="AM18" s="62"/>
      <c r="AN18" s="62">
        <v>24645</v>
      </c>
      <c r="AO18" s="62"/>
      <c r="AP18" s="62">
        <v>34000</v>
      </c>
      <c r="AQ18" s="62"/>
      <c r="AR18" s="62"/>
      <c r="AS18" s="62"/>
      <c r="AT18" s="62"/>
      <c r="AU18" s="62">
        <v>247200</v>
      </c>
      <c r="AV18" s="62"/>
      <c r="AW18" s="62"/>
      <c r="AX18" s="62">
        <v>-164800</v>
      </c>
      <c r="AY18" s="62"/>
      <c r="AZ18" s="62">
        <v>536768</v>
      </c>
      <c r="BA18" s="62">
        <v>58780</v>
      </c>
      <c r="BB18" s="62">
        <v>66376</v>
      </c>
      <c r="BC18" s="62">
        <v>88625</v>
      </c>
      <c r="BD18" s="62"/>
      <c r="BE18" s="62"/>
      <c r="BF18" s="62"/>
      <c r="BG18" s="60"/>
      <c r="BH18" s="60"/>
      <c r="BI18" s="60">
        <v>10000</v>
      </c>
      <c r="BJ18" s="60"/>
      <c r="BK18" s="60"/>
      <c r="BL18" s="60">
        <v>2000</v>
      </c>
      <c r="BM18" s="60"/>
      <c r="BN18" s="60">
        <v>4000</v>
      </c>
      <c r="BO18" s="60"/>
      <c r="BP18" s="60"/>
      <c r="BQ18" s="60"/>
      <c r="BR18" s="60"/>
      <c r="BS18" s="60">
        <v>140477</v>
      </c>
      <c r="BT18" s="60"/>
      <c r="BU18" s="60"/>
      <c r="BV18" s="60"/>
      <c r="BW18" s="60">
        <v>-31748</v>
      </c>
      <c r="BX18" s="60">
        <v>691862</v>
      </c>
      <c r="BY18" s="60"/>
      <c r="BZ18" s="60"/>
      <c r="CA18" s="60"/>
      <c r="CB18" s="60"/>
      <c r="CC18" s="60"/>
      <c r="CD18" s="60"/>
      <c r="CE18" s="60"/>
      <c r="CF18" s="60"/>
      <c r="CG18" s="60">
        <v>469533</v>
      </c>
      <c r="CH18" s="60">
        <v>130</v>
      </c>
      <c r="CI18" s="60"/>
      <c r="CJ18" s="60"/>
      <c r="CK18" s="60"/>
      <c r="CL18" s="60"/>
      <c r="CM18" s="60">
        <v>5341</v>
      </c>
      <c r="CN18" s="60"/>
      <c r="CO18" s="60"/>
      <c r="CP18" s="60"/>
      <c r="CQ18" s="60"/>
      <c r="CR18" s="60">
        <v>-5341</v>
      </c>
      <c r="CS18" s="60"/>
      <c r="CT18" s="60"/>
      <c r="CU18" s="60">
        <v>19543</v>
      </c>
      <c r="CV18" s="60">
        <v>48517</v>
      </c>
      <c r="CW18" s="60"/>
      <c r="CX18" s="60">
        <v>101880</v>
      </c>
      <c r="CY18" s="72">
        <v>999</v>
      </c>
      <c r="CZ18" s="72"/>
      <c r="DA18" s="72"/>
      <c r="DB18" s="72"/>
      <c r="DC18" s="60">
        <v>40069</v>
      </c>
      <c r="DD18" s="60">
        <v>-2250</v>
      </c>
      <c r="DE18" s="60">
        <v>25279</v>
      </c>
      <c r="DF18" s="60">
        <v>27997</v>
      </c>
      <c r="DG18" s="60"/>
      <c r="DH18" s="60"/>
      <c r="DI18" s="60"/>
      <c r="DJ18" s="60"/>
      <c r="DK18" s="64">
        <v>41033</v>
      </c>
      <c r="DL18" s="79">
        <v>369855</v>
      </c>
    </row>
    <row r="19" spans="1:116" s="3" customFormat="1" x14ac:dyDescent="0.3">
      <c r="A19" s="4">
        <v>818</v>
      </c>
      <c r="B19" s="146" t="s">
        <v>13</v>
      </c>
      <c r="C19" s="40">
        <f t="shared" si="0"/>
        <v>126428083</v>
      </c>
      <c r="D19" s="61">
        <v>116345509</v>
      </c>
      <c r="E19" s="62"/>
      <c r="F19" s="62">
        <v>167947</v>
      </c>
      <c r="G19" s="62"/>
      <c r="H19" s="62"/>
      <c r="I19" s="62"/>
      <c r="J19" s="62">
        <v>803068</v>
      </c>
      <c r="K19" s="62"/>
      <c r="L19" s="62"/>
      <c r="M19" s="62"/>
      <c r="N19" s="62"/>
      <c r="O19" s="62"/>
      <c r="P19" s="62"/>
      <c r="Q19" s="60"/>
      <c r="R19" s="60"/>
      <c r="S19" s="60">
        <f>41627+5436+12332-238-12332+5275+5042-201+1829+16606+19697+11330+9781</f>
        <v>116184</v>
      </c>
      <c r="T19" s="60">
        <v>12332</v>
      </c>
      <c r="U19" s="60"/>
      <c r="V19" s="60"/>
      <c r="W19" s="60">
        <v>2031708</v>
      </c>
      <c r="X19" s="60">
        <v>3755</v>
      </c>
      <c r="Y19" s="60">
        <v>49130</v>
      </c>
      <c r="Z19" s="60">
        <v>1757930</v>
      </c>
      <c r="AA19" s="60">
        <v>84868</v>
      </c>
      <c r="AB19" s="60"/>
      <c r="AC19" s="60"/>
      <c r="AD19" s="60"/>
      <c r="AE19" s="60">
        <v>400000</v>
      </c>
      <c r="AF19" s="60"/>
      <c r="AG19" s="60"/>
      <c r="AH19" s="62"/>
      <c r="AI19" s="62"/>
      <c r="AJ19" s="62"/>
      <c r="AK19" s="62">
        <v>1273900</v>
      </c>
      <c r="AL19" s="62">
        <v>120940</v>
      </c>
      <c r="AM19" s="62"/>
      <c r="AN19" s="62"/>
      <c r="AO19" s="62"/>
      <c r="AP19" s="62"/>
      <c r="AQ19" s="62"/>
      <c r="AR19" s="62"/>
      <c r="AS19" s="62"/>
      <c r="AT19" s="62"/>
      <c r="AU19" s="62">
        <v>247200</v>
      </c>
      <c r="AV19" s="62"/>
      <c r="AW19" s="62"/>
      <c r="AX19" s="62"/>
      <c r="AY19" s="62"/>
      <c r="AZ19" s="62">
        <v>1330469</v>
      </c>
      <c r="BA19" s="62"/>
      <c r="BB19" s="62">
        <v>161394</v>
      </c>
      <c r="BC19" s="62">
        <v>39582</v>
      </c>
      <c r="BD19" s="62"/>
      <c r="BE19" s="62"/>
      <c r="BF19" s="62"/>
      <c r="BG19" s="60">
        <v>8500</v>
      </c>
      <c r="BH19" s="60">
        <v>89250</v>
      </c>
      <c r="BI19" s="60"/>
      <c r="BJ19" s="60"/>
      <c r="BK19" s="60"/>
      <c r="BL19" s="60">
        <v>12250</v>
      </c>
      <c r="BM19" s="60">
        <v>6000</v>
      </c>
      <c r="BN19" s="60"/>
      <c r="BO19" s="60">
        <v>-11250</v>
      </c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>
        <v>6126</v>
      </c>
      <c r="CI19" s="60">
        <v>-6</v>
      </c>
      <c r="CJ19" s="60"/>
      <c r="CK19" s="60"/>
      <c r="CL19" s="60"/>
      <c r="CM19" s="60">
        <v>120744</v>
      </c>
      <c r="CN19" s="60"/>
      <c r="CO19" s="60"/>
      <c r="CP19" s="60"/>
      <c r="CQ19" s="60"/>
      <c r="CR19" s="60">
        <v>-2654</v>
      </c>
      <c r="CS19" s="60">
        <v>500</v>
      </c>
      <c r="CT19" s="60">
        <v>-500</v>
      </c>
      <c r="CU19" s="60">
        <v>15665</v>
      </c>
      <c r="CV19" s="60"/>
      <c r="CW19" s="60"/>
      <c r="CX19" s="60">
        <v>232896</v>
      </c>
      <c r="CY19" s="72">
        <v>328</v>
      </c>
      <c r="CZ19" s="72"/>
      <c r="DA19" s="72"/>
      <c r="DB19" s="72"/>
      <c r="DC19" s="60">
        <v>1990</v>
      </c>
      <c r="DD19" s="60"/>
      <c r="DE19" s="60">
        <v>43448</v>
      </c>
      <c r="DF19" s="60">
        <v>46048</v>
      </c>
      <c r="DG19" s="60"/>
      <c r="DH19" s="60"/>
      <c r="DI19" s="60"/>
      <c r="DJ19" s="60"/>
      <c r="DK19" s="64"/>
      <c r="DL19" s="79">
        <v>912832</v>
      </c>
    </row>
    <row r="20" spans="1:116" s="3" customFormat="1" x14ac:dyDescent="0.3">
      <c r="A20" s="4">
        <v>820</v>
      </c>
      <c r="B20" s="146" t="s">
        <v>14</v>
      </c>
      <c r="C20" s="40">
        <f t="shared" si="0"/>
        <v>27478500</v>
      </c>
      <c r="D20" s="61">
        <v>24518156</v>
      </c>
      <c r="E20" s="62"/>
      <c r="F20" s="62"/>
      <c r="G20" s="62"/>
      <c r="H20" s="62"/>
      <c r="I20" s="62">
        <v>39312</v>
      </c>
      <c r="J20" s="62">
        <v>9771</v>
      </c>
      <c r="K20" s="62"/>
      <c r="L20" s="62"/>
      <c r="M20" s="62"/>
      <c r="N20" s="62"/>
      <c r="O20" s="62"/>
      <c r="P20" s="62"/>
      <c r="Q20" s="60">
        <v>140915</v>
      </c>
      <c r="R20" s="60"/>
      <c r="S20" s="60">
        <f>29474+10439+5497+4963+5855+13259+5350+14018+27748+2772+19474+3535+25960+23712+100+13257+9092+6600</f>
        <v>221105</v>
      </c>
      <c r="T20" s="60"/>
      <c r="U20" s="60"/>
      <c r="V20" s="60"/>
      <c r="W20" s="60">
        <v>0</v>
      </c>
      <c r="X20" s="60">
        <v>11155</v>
      </c>
      <c r="Y20" s="60">
        <v>1</v>
      </c>
      <c r="Z20" s="60">
        <v>227513</v>
      </c>
      <c r="AA20" s="60">
        <v>25007</v>
      </c>
      <c r="AB20" s="60"/>
      <c r="AC20" s="60"/>
      <c r="AD20" s="60"/>
      <c r="AE20" s="60"/>
      <c r="AF20" s="60">
        <v>500000</v>
      </c>
      <c r="AG20" s="60"/>
      <c r="AH20" s="62"/>
      <c r="AI20" s="62"/>
      <c r="AJ20" s="62"/>
      <c r="AK20" s="62"/>
      <c r="AL20" s="62">
        <v>326337</v>
      </c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>
        <v>88663</v>
      </c>
      <c r="BA20" s="62"/>
      <c r="BB20" s="62"/>
      <c r="BC20" s="62">
        <v>150372</v>
      </c>
      <c r="BD20" s="62"/>
      <c r="BE20" s="62"/>
      <c r="BF20" s="62"/>
      <c r="BG20" s="60"/>
      <c r="BH20" s="60"/>
      <c r="BI20" s="60">
        <v>12500</v>
      </c>
      <c r="BJ20" s="60"/>
      <c r="BK20" s="60"/>
      <c r="BL20" s="60">
        <v>2000</v>
      </c>
      <c r="BM20" s="60"/>
      <c r="BN20" s="60"/>
      <c r="BO20" s="60"/>
      <c r="BP20" s="60"/>
      <c r="BQ20" s="60"/>
      <c r="BR20" s="60"/>
      <c r="BS20" s="60">
        <v>147194</v>
      </c>
      <c r="BT20" s="60">
        <v>34000</v>
      </c>
      <c r="BU20" s="60">
        <v>66050</v>
      </c>
      <c r="BV20" s="60"/>
      <c r="BW20" s="60">
        <v>-16314</v>
      </c>
      <c r="BX20" s="60"/>
      <c r="BY20" s="60"/>
      <c r="BZ20" s="60"/>
      <c r="CA20" s="60"/>
      <c r="CB20" s="60"/>
      <c r="CC20" s="60"/>
      <c r="CD20" s="60"/>
      <c r="CE20" s="60"/>
      <c r="CF20" s="60"/>
      <c r="CG20" s="60">
        <v>614939</v>
      </c>
      <c r="CH20" s="60">
        <v>8000</v>
      </c>
      <c r="CI20" s="60">
        <v>-8000</v>
      </c>
      <c r="CJ20" s="60"/>
      <c r="CK20" s="60"/>
      <c r="CL20" s="60"/>
      <c r="CM20" s="60"/>
      <c r="CN20" s="60"/>
      <c r="CO20" s="60"/>
      <c r="CP20" s="60"/>
      <c r="CQ20" s="60"/>
      <c r="CR20" s="60"/>
      <c r="CS20" s="60">
        <v>2287</v>
      </c>
      <c r="CT20" s="60">
        <v>-2287</v>
      </c>
      <c r="CU20" s="60">
        <v>26692</v>
      </c>
      <c r="CV20" s="60">
        <v>11372</v>
      </c>
      <c r="CW20" s="60">
        <v>-11079</v>
      </c>
      <c r="CX20" s="60">
        <v>70454</v>
      </c>
      <c r="CY20" s="72"/>
      <c r="CZ20" s="72"/>
      <c r="DA20" s="72"/>
      <c r="DB20" s="72"/>
      <c r="DC20" s="60">
        <v>53724</v>
      </c>
      <c r="DD20" s="60">
        <v>-4867</v>
      </c>
      <c r="DE20" s="60">
        <v>22187</v>
      </c>
      <c r="DF20" s="60">
        <v>25018</v>
      </c>
      <c r="DG20" s="60"/>
      <c r="DH20" s="60"/>
      <c r="DI20" s="60"/>
      <c r="DJ20" s="60"/>
      <c r="DK20" s="64"/>
      <c r="DL20" s="79">
        <v>166323</v>
      </c>
    </row>
    <row r="21" spans="1:116" s="3" customFormat="1" x14ac:dyDescent="0.3">
      <c r="A21" s="4">
        <v>858</v>
      </c>
      <c r="B21" s="19" t="s">
        <v>15</v>
      </c>
      <c r="C21" s="40">
        <f t="shared" si="0"/>
        <v>34767204</v>
      </c>
      <c r="D21" s="61">
        <v>28713154</v>
      </c>
      <c r="E21" s="62"/>
      <c r="F21" s="62"/>
      <c r="G21" s="62"/>
      <c r="H21" s="62"/>
      <c r="I21" s="62">
        <v>68867</v>
      </c>
      <c r="J21" s="62"/>
      <c r="K21" s="62"/>
      <c r="L21" s="62"/>
      <c r="M21" s="62"/>
      <c r="N21" s="62"/>
      <c r="O21" s="62"/>
      <c r="P21" s="62"/>
      <c r="Q21" s="60"/>
      <c r="R21" s="60"/>
      <c r="S21" s="60">
        <v>10960</v>
      </c>
      <c r="T21" s="60"/>
      <c r="U21" s="60"/>
      <c r="V21" s="60"/>
      <c r="W21" s="60">
        <v>1838128</v>
      </c>
      <c r="X21" s="60">
        <v>955</v>
      </c>
      <c r="Y21" s="60">
        <v>266777</v>
      </c>
      <c r="Z21" s="60">
        <v>339223</v>
      </c>
      <c r="AA21" s="60">
        <v>28974</v>
      </c>
      <c r="AB21" s="60"/>
      <c r="AC21" s="60"/>
      <c r="AD21" s="60"/>
      <c r="AE21" s="60"/>
      <c r="AF21" s="60"/>
      <c r="AG21" s="60"/>
      <c r="AH21" s="62"/>
      <c r="AI21" s="62"/>
      <c r="AJ21" s="62"/>
      <c r="AK21" s="62">
        <v>1915011</v>
      </c>
      <c r="AL21" s="62">
        <v>58810</v>
      </c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>
        <v>421902</v>
      </c>
      <c r="BA21" s="62"/>
      <c r="BB21" s="62">
        <v>43430</v>
      </c>
      <c r="BC21" s="62"/>
      <c r="BD21" s="62"/>
      <c r="BE21" s="62"/>
      <c r="BF21" s="62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>
        <v>34250</v>
      </c>
      <c r="BT21" s="60"/>
      <c r="BU21" s="60"/>
      <c r="BV21" s="60"/>
      <c r="BW21" s="60"/>
      <c r="BX21" s="60"/>
      <c r="BY21" s="60"/>
      <c r="BZ21" s="60"/>
      <c r="CA21" s="60">
        <v>539728</v>
      </c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>
        <v>11508</v>
      </c>
      <c r="CN21" s="60"/>
      <c r="CO21" s="60"/>
      <c r="CP21" s="60"/>
      <c r="CQ21" s="60"/>
      <c r="CR21" s="60"/>
      <c r="CS21" s="60">
        <v>45252</v>
      </c>
      <c r="CT21" s="60">
        <v>-1502</v>
      </c>
      <c r="CU21" s="60">
        <v>18321</v>
      </c>
      <c r="CV21" s="60">
        <v>1829</v>
      </c>
      <c r="CW21" s="60"/>
      <c r="CX21" s="60">
        <v>89151</v>
      </c>
      <c r="CY21" s="72">
        <v>3363</v>
      </c>
      <c r="CZ21" s="72"/>
      <c r="DA21" s="72"/>
      <c r="DB21" s="72">
        <v>-3363</v>
      </c>
      <c r="DC21" s="60">
        <v>24700</v>
      </c>
      <c r="DD21" s="60">
        <v>-1200</v>
      </c>
      <c r="DE21" s="60">
        <v>24841</v>
      </c>
      <c r="DF21" s="60">
        <v>26163</v>
      </c>
      <c r="DG21" s="60"/>
      <c r="DH21" s="60"/>
      <c r="DI21" s="60"/>
      <c r="DJ21" s="60"/>
      <c r="DK21" s="64"/>
      <c r="DL21" s="79">
        <v>247972</v>
      </c>
    </row>
    <row r="22" spans="1:116" s="3" customFormat="1" x14ac:dyDescent="0.3">
      <c r="A22" s="4">
        <v>822</v>
      </c>
      <c r="B22" s="146" t="s">
        <v>16</v>
      </c>
      <c r="C22" s="40">
        <f t="shared" si="0"/>
        <v>20779137</v>
      </c>
      <c r="D22" s="62">
        <v>18675035</v>
      </c>
      <c r="E22" s="62"/>
      <c r="F22" s="126"/>
      <c r="G22" s="126"/>
      <c r="H22" s="126"/>
      <c r="I22" s="126">
        <v>77672</v>
      </c>
      <c r="J22" s="119"/>
      <c r="K22" s="62"/>
      <c r="L22" s="120">
        <v>15923</v>
      </c>
      <c r="M22" s="62"/>
      <c r="N22" s="62"/>
      <c r="O22" s="62"/>
      <c r="P22" s="3">
        <v>36766</v>
      </c>
      <c r="Q22" s="60"/>
      <c r="R22" s="60"/>
      <c r="S22" s="60">
        <f>16113+816+4840+3340+4072</f>
        <v>29181</v>
      </c>
      <c r="T22" s="60"/>
      <c r="U22" s="60"/>
      <c r="V22" s="60"/>
      <c r="W22" s="60">
        <v>168067</v>
      </c>
      <c r="X22" s="60">
        <v>2978</v>
      </c>
      <c r="Y22" s="60">
        <v>0</v>
      </c>
      <c r="Z22" s="60">
        <v>0</v>
      </c>
      <c r="AA22" s="60">
        <v>12468</v>
      </c>
      <c r="AB22" s="60"/>
      <c r="AC22" s="60"/>
      <c r="AD22" s="60"/>
      <c r="AE22" s="60"/>
      <c r="AF22" s="60"/>
      <c r="AG22" s="60">
        <v>239746</v>
      </c>
      <c r="AH22" s="62"/>
      <c r="AI22" s="62"/>
      <c r="AJ22" s="62"/>
      <c r="AK22" s="62">
        <v>546387</v>
      </c>
      <c r="AL22" s="62">
        <v>61121</v>
      </c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>
        <v>87452</v>
      </c>
      <c r="BA22" s="62">
        <v>15343</v>
      </c>
      <c r="BB22" s="62"/>
      <c r="BC22" s="62">
        <v>84472</v>
      </c>
      <c r="BD22" s="62">
        <v>84472</v>
      </c>
      <c r="BE22" s="62"/>
      <c r="BF22" s="62">
        <v>81935</v>
      </c>
      <c r="BG22" s="60"/>
      <c r="BH22" s="60">
        <v>6500</v>
      </c>
      <c r="BI22" s="60">
        <v>10000</v>
      </c>
      <c r="BJ22" s="60"/>
      <c r="BK22" s="60"/>
      <c r="BL22" s="60">
        <v>20000</v>
      </c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>
        <v>8000</v>
      </c>
      <c r="CI22" s="60"/>
      <c r="CJ22" s="60"/>
      <c r="CK22" s="60"/>
      <c r="CL22" s="60">
        <v>194000</v>
      </c>
      <c r="CM22" s="60">
        <v>64</v>
      </c>
      <c r="CN22" s="60"/>
      <c r="CO22" s="60"/>
      <c r="CP22" s="60"/>
      <c r="CQ22" s="60"/>
      <c r="CR22" s="60">
        <v>-64</v>
      </c>
      <c r="CS22" s="60"/>
      <c r="CT22" s="60"/>
      <c r="CU22" s="60">
        <v>7986</v>
      </c>
      <c r="CV22" s="60"/>
      <c r="CW22" s="60"/>
      <c r="CX22" s="60">
        <v>48250</v>
      </c>
      <c r="CY22" s="72">
        <v>4239</v>
      </c>
      <c r="CZ22" s="72"/>
      <c r="DA22" s="72"/>
      <c r="DB22" s="72">
        <v>-2886</v>
      </c>
      <c r="DC22" s="60">
        <v>7701</v>
      </c>
      <c r="DD22" s="60"/>
      <c r="DE22" s="60">
        <v>24163</v>
      </c>
      <c r="DF22" s="60">
        <v>23664</v>
      </c>
      <c r="DG22" s="60"/>
      <c r="DH22" s="60"/>
      <c r="DI22" s="60"/>
      <c r="DJ22" s="60"/>
      <c r="DK22" s="64"/>
      <c r="DL22" s="79">
        <v>208502</v>
      </c>
    </row>
    <row r="23" spans="1:116" s="3" customFormat="1" x14ac:dyDescent="0.3">
      <c r="A23" s="4">
        <v>824</v>
      </c>
      <c r="B23" s="146" t="s">
        <v>17</v>
      </c>
      <c r="C23" s="40">
        <f t="shared" si="0"/>
        <v>25472331</v>
      </c>
      <c r="D23" s="61">
        <v>23491547</v>
      </c>
      <c r="E23" s="62"/>
      <c r="F23" s="62"/>
      <c r="G23" s="62"/>
      <c r="H23" s="62"/>
      <c r="I23" s="62">
        <v>97752</v>
      </c>
      <c r="J23" s="62">
        <v>196308</v>
      </c>
      <c r="K23" s="62"/>
      <c r="L23" s="62"/>
      <c r="M23" s="62"/>
      <c r="N23" s="62"/>
      <c r="O23" s="62"/>
      <c r="P23" s="62">
        <v>303185</v>
      </c>
      <c r="Q23" s="60"/>
      <c r="R23" s="60"/>
      <c r="S23" s="60">
        <f>6600+5280+31469</f>
        <v>43349</v>
      </c>
      <c r="T23" s="60"/>
      <c r="U23" s="60"/>
      <c r="V23" s="60"/>
      <c r="W23" s="60">
        <v>0</v>
      </c>
      <c r="X23" s="60">
        <v>575</v>
      </c>
      <c r="Y23" s="60">
        <v>0</v>
      </c>
      <c r="Z23" s="60">
        <v>8</v>
      </c>
      <c r="AA23" s="60">
        <v>26140</v>
      </c>
      <c r="AB23" s="60"/>
      <c r="AC23" s="60"/>
      <c r="AD23" s="60"/>
      <c r="AE23" s="60"/>
      <c r="AF23" s="60"/>
      <c r="AG23" s="60"/>
      <c r="AH23" s="62"/>
      <c r="AI23" s="62"/>
      <c r="AJ23" s="62"/>
      <c r="AK23" s="62">
        <v>509091</v>
      </c>
      <c r="AL23" s="62">
        <v>93004</v>
      </c>
      <c r="AM23" s="62"/>
      <c r="AN23" s="62">
        <v>32127</v>
      </c>
      <c r="AO23" s="62"/>
      <c r="AP23" s="62">
        <v>34000</v>
      </c>
      <c r="AQ23" s="62"/>
      <c r="AR23" s="62"/>
      <c r="AS23" s="62"/>
      <c r="AT23" s="62"/>
      <c r="AU23" s="62"/>
      <c r="AV23" s="62"/>
      <c r="AW23" s="62"/>
      <c r="AX23" s="62"/>
      <c r="AY23" s="62"/>
      <c r="AZ23" s="62">
        <v>207561</v>
      </c>
      <c r="BA23" s="62"/>
      <c r="BB23" s="62"/>
      <c r="BC23" s="62">
        <v>46580</v>
      </c>
      <c r="BD23" s="62"/>
      <c r="BE23" s="62"/>
      <c r="BF23" s="62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>
        <v>10031</v>
      </c>
      <c r="CI23" s="60">
        <v>-2439</v>
      </c>
      <c r="CJ23" s="60"/>
      <c r="CK23" s="60"/>
      <c r="CL23" s="60"/>
      <c r="CM23" s="60">
        <v>8911</v>
      </c>
      <c r="CN23" s="60"/>
      <c r="CO23" s="60"/>
      <c r="CP23" s="60"/>
      <c r="CQ23" s="60"/>
      <c r="CR23" s="60"/>
      <c r="CS23" s="60"/>
      <c r="CT23" s="60"/>
      <c r="CU23" s="60">
        <v>21321</v>
      </c>
      <c r="CV23" s="60">
        <v>35904</v>
      </c>
      <c r="CW23" s="60"/>
      <c r="CX23" s="60">
        <v>54860</v>
      </c>
      <c r="CY23" s="72">
        <v>1878</v>
      </c>
      <c r="CZ23" s="72"/>
      <c r="DA23" s="72"/>
      <c r="DB23" s="72"/>
      <c r="DC23" s="60">
        <v>25501</v>
      </c>
      <c r="DD23" s="60"/>
      <c r="DE23" s="60">
        <v>24350</v>
      </c>
      <c r="DF23" s="60">
        <v>24737</v>
      </c>
      <c r="DG23" s="60"/>
      <c r="DH23" s="60"/>
      <c r="DI23" s="60"/>
      <c r="DJ23" s="60"/>
      <c r="DK23" s="64"/>
      <c r="DL23" s="79">
        <v>186050</v>
      </c>
    </row>
    <row r="24" spans="1:116" s="3" customFormat="1" x14ac:dyDescent="0.3">
      <c r="A24" s="4">
        <v>826</v>
      </c>
      <c r="B24" s="146" t="s">
        <v>111</v>
      </c>
      <c r="C24" s="40">
        <f t="shared" si="0"/>
        <v>32165772</v>
      </c>
      <c r="D24" s="61">
        <v>29371490</v>
      </c>
      <c r="E24" s="62"/>
      <c r="F24" s="62"/>
      <c r="G24" s="62"/>
      <c r="H24" s="62"/>
      <c r="I24" s="62"/>
      <c r="J24" s="62">
        <v>179504</v>
      </c>
      <c r="K24" s="62"/>
      <c r="L24" s="62"/>
      <c r="M24" s="62"/>
      <c r="N24" s="62"/>
      <c r="O24" s="62"/>
      <c r="P24" s="62"/>
      <c r="Q24" s="60"/>
      <c r="R24" s="60"/>
      <c r="S24" s="60">
        <f>22410+1595+1320+1293+1144+13500+633+480+806+7570+5518+3088+160+9466+13288</f>
        <v>82271</v>
      </c>
      <c r="T24" s="60"/>
      <c r="U24" s="60"/>
      <c r="V24" s="60"/>
      <c r="W24" s="60">
        <v>0</v>
      </c>
      <c r="X24" s="60">
        <v>0</v>
      </c>
      <c r="Y24" s="60">
        <v>9215</v>
      </c>
      <c r="Z24" s="60">
        <v>0</v>
      </c>
      <c r="AA24" s="60">
        <v>35775</v>
      </c>
      <c r="AB24" s="60"/>
      <c r="AC24" s="60"/>
      <c r="AD24" s="60"/>
      <c r="AE24" s="60"/>
      <c r="AF24" s="60">
        <v>500000</v>
      </c>
      <c r="AG24" s="60"/>
      <c r="AH24" s="62"/>
      <c r="AI24" s="62"/>
      <c r="AJ24" s="62"/>
      <c r="AK24" s="62"/>
      <c r="AL24" s="62">
        <v>194603</v>
      </c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>
        <v>306151</v>
      </c>
      <c r="BA24" s="62">
        <v>26748</v>
      </c>
      <c r="BB24" s="62">
        <v>43452</v>
      </c>
      <c r="BC24" s="62">
        <v>126000</v>
      </c>
      <c r="BD24" s="62"/>
      <c r="BE24" s="62"/>
      <c r="BF24" s="62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>
        <v>260733</v>
      </c>
      <c r="BT24" s="60"/>
      <c r="BU24" s="60"/>
      <c r="BV24" s="60"/>
      <c r="BW24" s="60">
        <v>-15960</v>
      </c>
      <c r="BX24" s="60"/>
      <c r="BY24" s="60"/>
      <c r="BZ24" s="60"/>
      <c r="CA24" s="60"/>
      <c r="CB24" s="60"/>
      <c r="CC24" s="60"/>
      <c r="CD24" s="60"/>
      <c r="CE24" s="60">
        <v>537641</v>
      </c>
      <c r="CF24" s="60"/>
      <c r="CG24" s="60"/>
      <c r="CH24" s="60">
        <v>8000</v>
      </c>
      <c r="CI24" s="60"/>
      <c r="CJ24" s="60"/>
      <c r="CK24" s="60"/>
      <c r="CL24" s="60"/>
      <c r="CM24" s="60">
        <v>23394</v>
      </c>
      <c r="CN24" s="60"/>
      <c r="CO24" s="60"/>
      <c r="CP24" s="60"/>
      <c r="CQ24" s="60">
        <v>-1368</v>
      </c>
      <c r="CR24" s="60">
        <v>-18632</v>
      </c>
      <c r="CS24" s="60">
        <v>58168</v>
      </c>
      <c r="CT24" s="60"/>
      <c r="CU24" s="60">
        <v>10099</v>
      </c>
      <c r="CV24" s="60">
        <v>3319</v>
      </c>
      <c r="CW24" s="60"/>
      <c r="CX24" s="60">
        <v>42579</v>
      </c>
      <c r="CY24" s="72">
        <v>4425</v>
      </c>
      <c r="CZ24" s="72"/>
      <c r="DA24" s="72"/>
      <c r="DB24" s="72">
        <v>-3920</v>
      </c>
      <c r="DC24" s="60">
        <v>41819</v>
      </c>
      <c r="DD24" s="60"/>
      <c r="DE24" s="60">
        <v>27123</v>
      </c>
      <c r="DF24" s="60">
        <v>26169</v>
      </c>
      <c r="DG24" s="60"/>
      <c r="DH24" s="60"/>
      <c r="DI24" s="60"/>
      <c r="DJ24" s="60"/>
      <c r="DK24" s="64">
        <v>26669</v>
      </c>
      <c r="DL24" s="79">
        <v>260305</v>
      </c>
    </row>
    <row r="25" spans="1:116" s="3" customFormat="1" x14ac:dyDescent="0.3">
      <c r="A25" s="4">
        <v>828</v>
      </c>
      <c r="B25" s="146" t="s">
        <v>18</v>
      </c>
      <c r="C25" s="40">
        <f t="shared" si="0"/>
        <v>37100699</v>
      </c>
      <c r="D25" s="61">
        <v>34165863</v>
      </c>
      <c r="E25" s="62"/>
      <c r="F25" s="62">
        <v>78355</v>
      </c>
      <c r="G25" s="62"/>
      <c r="H25" s="62"/>
      <c r="I25" s="62"/>
      <c r="J25" s="62">
        <v>93612</v>
      </c>
      <c r="K25" s="62"/>
      <c r="L25" s="62"/>
      <c r="M25" s="62"/>
      <c r="N25" s="62"/>
      <c r="O25" s="62"/>
      <c r="P25" s="62"/>
      <c r="Q25" s="60"/>
      <c r="R25" s="60"/>
      <c r="S25" s="60">
        <f>98955+81919-9313+46537+58861+8512+10560+26337+43335+8168+85045</f>
        <v>458916</v>
      </c>
      <c r="T25" s="60">
        <v>9313</v>
      </c>
      <c r="U25" s="60"/>
      <c r="V25" s="60"/>
      <c r="W25" s="60">
        <v>263501</v>
      </c>
      <c r="X25" s="60">
        <v>0</v>
      </c>
      <c r="Y25" s="60">
        <v>0</v>
      </c>
      <c r="Z25" s="60">
        <v>0</v>
      </c>
      <c r="AA25" s="60">
        <v>29116</v>
      </c>
      <c r="AB25" s="60"/>
      <c r="AC25" s="60"/>
      <c r="AD25" s="60"/>
      <c r="AE25" s="60"/>
      <c r="AF25" s="60"/>
      <c r="AG25" s="60"/>
      <c r="AH25" s="62"/>
      <c r="AI25" s="62"/>
      <c r="AJ25" s="62"/>
      <c r="AK25" s="62"/>
      <c r="AL25" s="62">
        <v>98126</v>
      </c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>
        <v>284288</v>
      </c>
      <c r="BA25" s="62"/>
      <c r="BB25" s="62"/>
      <c r="BC25" s="62">
        <v>45545</v>
      </c>
      <c r="BD25" s="62"/>
      <c r="BE25" s="62"/>
      <c r="BF25" s="62"/>
      <c r="BG25" s="60"/>
      <c r="BH25" s="60"/>
      <c r="BI25" s="60"/>
      <c r="BJ25" s="60"/>
      <c r="BK25" s="60"/>
      <c r="BL25" s="60">
        <v>6000</v>
      </c>
      <c r="BM25" s="60">
        <v>2000</v>
      </c>
      <c r="BN25" s="60">
        <v>2000</v>
      </c>
      <c r="BO25" s="60"/>
      <c r="BP25" s="60">
        <v>50000</v>
      </c>
      <c r="BQ25" s="60"/>
      <c r="BR25" s="60"/>
      <c r="BS25" s="60"/>
      <c r="BT25" s="60"/>
      <c r="BU25" s="60"/>
      <c r="BV25" s="60"/>
      <c r="BW25" s="60"/>
      <c r="BX25" s="60">
        <v>859891</v>
      </c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>
        <v>18578</v>
      </c>
      <c r="CN25" s="60"/>
      <c r="CO25" s="60"/>
      <c r="CP25" s="60">
        <v>258</v>
      </c>
      <c r="CQ25" s="60"/>
      <c r="CR25" s="60"/>
      <c r="CS25" s="60"/>
      <c r="CT25" s="60"/>
      <c r="CU25" s="60">
        <v>22438</v>
      </c>
      <c r="CV25" s="60">
        <v>30367</v>
      </c>
      <c r="CW25" s="60">
        <v>-1501</v>
      </c>
      <c r="CX25" s="60">
        <v>99031</v>
      </c>
      <c r="CY25" s="72"/>
      <c r="CZ25" s="72"/>
      <c r="DA25" s="72"/>
      <c r="DB25" s="72"/>
      <c r="DC25" s="60">
        <v>59122</v>
      </c>
      <c r="DD25" s="60">
        <v>-1191</v>
      </c>
      <c r="DE25" s="60">
        <v>31566</v>
      </c>
      <c r="DF25" s="60">
        <v>27327</v>
      </c>
      <c r="DG25" s="60"/>
      <c r="DH25" s="60"/>
      <c r="DI25" s="60"/>
      <c r="DJ25" s="60"/>
      <c r="DK25" s="64">
        <v>24764</v>
      </c>
      <c r="DL25" s="79">
        <v>343414</v>
      </c>
    </row>
    <row r="26" spans="1:116" s="3" customFormat="1" x14ac:dyDescent="0.3">
      <c r="A26" s="4">
        <v>830</v>
      </c>
      <c r="B26" s="19" t="s">
        <v>19</v>
      </c>
      <c r="C26" s="40">
        <f t="shared" si="0"/>
        <v>18125607</v>
      </c>
      <c r="D26" s="61">
        <v>15065303</v>
      </c>
      <c r="E26" s="62"/>
      <c r="F26" s="62"/>
      <c r="G26" s="62"/>
      <c r="H26" s="62"/>
      <c r="I26" s="62">
        <v>85441</v>
      </c>
      <c r="J26" s="62"/>
      <c r="K26" s="62"/>
      <c r="L26" s="62"/>
      <c r="M26" s="62"/>
      <c r="N26" s="62"/>
      <c r="O26" s="62"/>
      <c r="P26" s="62">
        <v>109951</v>
      </c>
      <c r="Q26" s="60"/>
      <c r="R26" s="60"/>
      <c r="S26" s="60">
        <f>4041+440-171+8418+400+491+491+389+238+576+607+964+145</f>
        <v>17029</v>
      </c>
      <c r="T26" s="60"/>
      <c r="U26" s="60"/>
      <c r="V26" s="60"/>
      <c r="W26" s="60">
        <v>1001592</v>
      </c>
      <c r="X26" s="60">
        <v>77628</v>
      </c>
      <c r="Y26" s="60">
        <v>100816</v>
      </c>
      <c r="Z26" s="60">
        <v>12891</v>
      </c>
      <c r="AA26" s="60">
        <v>24157</v>
      </c>
      <c r="AB26" s="60"/>
      <c r="AC26" s="60"/>
      <c r="AD26" s="60"/>
      <c r="AE26" s="60"/>
      <c r="AF26" s="60"/>
      <c r="AG26" s="60"/>
      <c r="AH26" s="62"/>
      <c r="AI26" s="62"/>
      <c r="AJ26" s="62"/>
      <c r="AK26" s="62">
        <v>948116</v>
      </c>
      <c r="AL26" s="62">
        <v>4387</v>
      </c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>
        <v>200993</v>
      </c>
      <c r="BA26" s="62"/>
      <c r="BB26" s="62"/>
      <c r="BC26" s="62">
        <v>180160</v>
      </c>
      <c r="BD26" s="62"/>
      <c r="BE26" s="62"/>
      <c r="BF26" s="62"/>
      <c r="BG26" s="60"/>
      <c r="BH26" s="60"/>
      <c r="BI26" s="60"/>
      <c r="BJ26" s="60"/>
      <c r="BK26" s="60"/>
      <c r="BL26" s="60"/>
      <c r="BM26" s="60"/>
      <c r="BN26" s="60">
        <v>2000</v>
      </c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>
        <v>57</v>
      </c>
      <c r="CT26" s="60">
        <v>-57</v>
      </c>
      <c r="CU26" s="60">
        <v>13633</v>
      </c>
      <c r="CV26" s="60">
        <v>7365</v>
      </c>
      <c r="CW26" s="60">
        <v>-7365</v>
      </c>
      <c r="CX26" s="60">
        <v>39747</v>
      </c>
      <c r="CY26" s="72"/>
      <c r="CZ26" s="72"/>
      <c r="DA26" s="72"/>
      <c r="DB26" s="72"/>
      <c r="DC26" s="60">
        <v>25613</v>
      </c>
      <c r="DD26" s="60"/>
      <c r="DE26" s="60">
        <v>21909</v>
      </c>
      <c r="DF26" s="60">
        <v>22774</v>
      </c>
      <c r="DG26" s="60"/>
      <c r="DH26" s="60"/>
      <c r="DI26" s="60"/>
      <c r="DJ26" s="60"/>
      <c r="DK26" s="64"/>
      <c r="DL26" s="79">
        <v>171467</v>
      </c>
    </row>
    <row r="27" spans="1:116" s="3" customFormat="1" x14ac:dyDescent="0.3">
      <c r="A27" s="4">
        <v>832</v>
      </c>
      <c r="B27" s="19" t="s">
        <v>20</v>
      </c>
      <c r="C27" s="40">
        <f t="shared" si="0"/>
        <v>96661784</v>
      </c>
      <c r="D27" s="61">
        <v>86463002</v>
      </c>
      <c r="E27" s="62"/>
      <c r="F27" s="62"/>
      <c r="G27" s="62"/>
      <c r="H27" s="62"/>
      <c r="I27" s="62">
        <v>283815</v>
      </c>
      <c r="J27" s="62">
        <v>562816</v>
      </c>
      <c r="K27" s="62"/>
      <c r="L27" s="62"/>
      <c r="M27" s="62"/>
      <c r="N27" s="62"/>
      <c r="O27" s="62"/>
      <c r="P27" s="62"/>
      <c r="Q27" s="60"/>
      <c r="R27" s="60"/>
      <c r="S27" s="60">
        <f>4436+1045+3763+554</f>
        <v>9798</v>
      </c>
      <c r="T27" s="60"/>
      <c r="U27" s="60"/>
      <c r="V27" s="60"/>
      <c r="W27" s="60">
        <v>4135696</v>
      </c>
      <c r="X27" s="60">
        <v>0</v>
      </c>
      <c r="Y27" s="60">
        <v>1</v>
      </c>
      <c r="Z27" s="60">
        <v>176210</v>
      </c>
      <c r="AA27" s="60">
        <v>123263</v>
      </c>
      <c r="AB27" s="60"/>
      <c r="AC27" s="60"/>
      <c r="AD27" s="60">
        <v>145000</v>
      </c>
      <c r="AE27" s="60">
        <v>399797</v>
      </c>
      <c r="AF27" s="60"/>
      <c r="AG27" s="60"/>
      <c r="AH27" s="62"/>
      <c r="AI27" s="62"/>
      <c r="AJ27" s="62">
        <v>176210</v>
      </c>
      <c r="AK27" s="62">
        <v>1783479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>
        <v>247200</v>
      </c>
      <c r="AV27" s="62"/>
      <c r="AW27" s="62">
        <v>-123600</v>
      </c>
      <c r="AX27" s="62"/>
      <c r="AY27" s="62"/>
      <c r="AZ27" s="62">
        <v>520706</v>
      </c>
      <c r="BA27" s="62"/>
      <c r="BB27" s="62"/>
      <c r="BC27" s="62">
        <v>139812</v>
      </c>
      <c r="BD27" s="62"/>
      <c r="BE27" s="62"/>
      <c r="BF27" s="62"/>
      <c r="BG27" s="60">
        <v>4250</v>
      </c>
      <c r="BH27" s="60">
        <v>8000</v>
      </c>
      <c r="BI27" s="60"/>
      <c r="BJ27" s="60"/>
      <c r="BK27" s="60"/>
      <c r="BL27" s="60">
        <v>2000</v>
      </c>
      <c r="BM27" s="60">
        <v>2000</v>
      </c>
      <c r="BN27" s="60"/>
      <c r="BO27" s="60"/>
      <c r="BP27" s="60"/>
      <c r="BQ27" s="60"/>
      <c r="BR27" s="60"/>
      <c r="BS27" s="60">
        <v>147267</v>
      </c>
      <c r="BT27" s="60">
        <v>101376</v>
      </c>
      <c r="BU27" s="60">
        <v>97500</v>
      </c>
      <c r="BV27" s="60">
        <v>22000</v>
      </c>
      <c r="BW27" s="60">
        <v>-234831</v>
      </c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>
        <v>10716</v>
      </c>
      <c r="CI27" s="60">
        <v>-9025</v>
      </c>
      <c r="CJ27" s="60"/>
      <c r="CK27" s="60"/>
      <c r="CL27" s="60"/>
      <c r="CM27" s="60">
        <v>17693</v>
      </c>
      <c r="CN27" s="60"/>
      <c r="CO27" s="60"/>
      <c r="CP27" s="60"/>
      <c r="CQ27" s="60"/>
      <c r="CR27" s="60"/>
      <c r="CS27" s="60">
        <v>2500</v>
      </c>
      <c r="CT27" s="60"/>
      <c r="CU27" s="60">
        <v>126816</v>
      </c>
      <c r="CV27" s="60"/>
      <c r="CW27" s="60"/>
      <c r="CX27" s="60">
        <v>136987</v>
      </c>
      <c r="CY27" s="72">
        <v>15769</v>
      </c>
      <c r="CZ27" s="72"/>
      <c r="DA27" s="72"/>
      <c r="DB27" s="72">
        <v>-11790</v>
      </c>
      <c r="DC27" s="60">
        <v>316578</v>
      </c>
      <c r="DD27" s="60">
        <v>-69322</v>
      </c>
      <c r="DE27" s="60">
        <v>33080</v>
      </c>
      <c r="DF27" s="60">
        <v>39031</v>
      </c>
      <c r="DG27" s="60"/>
      <c r="DH27" s="60"/>
      <c r="DI27" s="60"/>
      <c r="DJ27" s="60"/>
      <c r="DK27" s="64">
        <v>41247</v>
      </c>
      <c r="DL27" s="79">
        <v>818737</v>
      </c>
    </row>
    <row r="28" spans="1:116" s="3" customFormat="1" x14ac:dyDescent="0.3">
      <c r="A28" s="4">
        <v>834</v>
      </c>
      <c r="B28" s="19" t="s">
        <v>21</v>
      </c>
      <c r="C28" s="40">
        <f t="shared" si="0"/>
        <v>60612884</v>
      </c>
      <c r="D28" s="61">
        <v>55387269</v>
      </c>
      <c r="E28" s="62"/>
      <c r="F28" s="62"/>
      <c r="G28" s="62"/>
      <c r="H28" s="62"/>
      <c r="I28" s="62">
        <v>224326</v>
      </c>
      <c r="J28" s="62">
        <v>479266</v>
      </c>
      <c r="K28" s="62"/>
      <c r="L28" s="62"/>
      <c r="M28" s="62">
        <v>97940</v>
      </c>
      <c r="N28" s="62"/>
      <c r="O28" s="62"/>
      <c r="P28" s="62">
        <v>503335</v>
      </c>
      <c r="Q28" s="60"/>
      <c r="R28" s="60"/>
      <c r="S28" s="60">
        <f>23015+226+4433+16320+5049-205+2970+7412+5522+15159+11000+2668+9350+1408+14617+2750+660+630</f>
        <v>122984</v>
      </c>
      <c r="T28" s="60">
        <v>205</v>
      </c>
      <c r="U28" s="60"/>
      <c r="V28" s="60"/>
      <c r="W28" s="60">
        <v>61936</v>
      </c>
      <c r="X28" s="60">
        <v>0</v>
      </c>
      <c r="Y28" s="60">
        <v>0</v>
      </c>
      <c r="Z28" s="60">
        <v>6</v>
      </c>
      <c r="AA28" s="60">
        <v>83238</v>
      </c>
      <c r="AB28" s="60"/>
      <c r="AC28" s="60"/>
      <c r="AD28" s="60"/>
      <c r="AE28" s="60"/>
      <c r="AF28" s="60"/>
      <c r="AG28" s="60"/>
      <c r="AH28" s="62"/>
      <c r="AI28" s="62"/>
      <c r="AJ28" s="62"/>
      <c r="AK28" s="62">
        <v>1123263</v>
      </c>
      <c r="AL28" s="62"/>
      <c r="AM28" s="62"/>
      <c r="AN28" s="62"/>
      <c r="AO28" s="62"/>
      <c r="AP28" s="62"/>
      <c r="AQ28" s="62">
        <v>25500</v>
      </c>
      <c r="AR28" s="62"/>
      <c r="AS28" s="62"/>
      <c r="AT28" s="62"/>
      <c r="AU28" s="62"/>
      <c r="AV28" s="62"/>
      <c r="AW28" s="62"/>
      <c r="AX28" s="62"/>
      <c r="AY28" s="62"/>
      <c r="AZ28" s="62">
        <v>172338</v>
      </c>
      <c r="BA28" s="62"/>
      <c r="BB28" s="62">
        <v>53738</v>
      </c>
      <c r="BC28" s="62">
        <v>111914</v>
      </c>
      <c r="BD28" s="62"/>
      <c r="BE28" s="62"/>
      <c r="BF28" s="62"/>
      <c r="BG28" s="60"/>
      <c r="BH28" s="60"/>
      <c r="BI28" s="60">
        <v>4250</v>
      </c>
      <c r="BJ28" s="60"/>
      <c r="BK28" s="60"/>
      <c r="BL28" s="60">
        <v>6250</v>
      </c>
      <c r="BM28" s="60">
        <v>2000</v>
      </c>
      <c r="BN28" s="60"/>
      <c r="BO28" s="60"/>
      <c r="BP28" s="60"/>
      <c r="BQ28" s="60"/>
      <c r="BR28" s="60"/>
      <c r="BS28" s="60">
        <v>362213</v>
      </c>
      <c r="BT28" s="60">
        <v>15000</v>
      </c>
      <c r="BU28" s="60"/>
      <c r="BV28" s="60"/>
      <c r="BW28" s="60"/>
      <c r="BX28" s="60">
        <v>1065277</v>
      </c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>
        <v>29907</v>
      </c>
      <c r="CN28" s="60"/>
      <c r="CO28" s="60"/>
      <c r="CP28" s="60"/>
      <c r="CQ28" s="60"/>
      <c r="CR28" s="60">
        <v>-4245</v>
      </c>
      <c r="CS28" s="60"/>
      <c r="CT28" s="60"/>
      <c r="CU28" s="60">
        <v>18945</v>
      </c>
      <c r="CV28" s="60"/>
      <c r="CW28" s="60"/>
      <c r="CX28" s="60">
        <v>125410</v>
      </c>
      <c r="CY28" s="72">
        <v>1268</v>
      </c>
      <c r="CZ28" s="72"/>
      <c r="DA28" s="72"/>
      <c r="DB28" s="72"/>
      <c r="DC28" s="60">
        <v>8000</v>
      </c>
      <c r="DD28" s="60"/>
      <c r="DE28" s="60">
        <v>31029</v>
      </c>
      <c r="DF28" s="60">
        <v>31977</v>
      </c>
      <c r="DG28" s="60"/>
      <c r="DH28" s="60"/>
      <c r="DI28" s="60"/>
      <c r="DJ28" s="60"/>
      <c r="DK28" s="64">
        <v>42462</v>
      </c>
      <c r="DL28" s="79">
        <v>425883</v>
      </c>
    </row>
    <row r="29" spans="1:116" s="3" customFormat="1" x14ac:dyDescent="0.3">
      <c r="A29" s="4">
        <v>836</v>
      </c>
      <c r="B29" s="19" t="s">
        <v>152</v>
      </c>
      <c r="C29" s="40">
        <f t="shared" si="0"/>
        <v>42628307</v>
      </c>
      <c r="D29" s="61">
        <v>35873470</v>
      </c>
      <c r="E29" s="62"/>
      <c r="F29" s="62"/>
      <c r="G29" s="62"/>
      <c r="H29" s="62"/>
      <c r="I29" s="62">
        <v>197449</v>
      </c>
      <c r="J29" s="62">
        <v>118386</v>
      </c>
      <c r="K29" s="62"/>
      <c r="L29" s="62"/>
      <c r="M29" s="62"/>
      <c r="N29" s="62"/>
      <c r="O29" s="62"/>
      <c r="P29" s="62"/>
      <c r="Q29" s="60"/>
      <c r="R29" s="60"/>
      <c r="S29" s="60">
        <f>134249+28423+5995+6268+4620+42910+14273+21321+5280+5280+2393+6309+48636+11906+36565+38932+16335+27830+6598+10542+53149</f>
        <v>527814</v>
      </c>
      <c r="T29" s="60"/>
      <c r="U29" s="60"/>
      <c r="V29" s="60"/>
      <c r="W29" s="60">
        <v>1886737</v>
      </c>
      <c r="X29" s="60">
        <v>38220</v>
      </c>
      <c r="Y29" s="60">
        <v>0</v>
      </c>
      <c r="Z29" s="60">
        <v>0</v>
      </c>
      <c r="AA29" s="60">
        <v>38750</v>
      </c>
      <c r="AB29" s="60"/>
      <c r="AC29" s="60"/>
      <c r="AD29" s="60"/>
      <c r="AE29" s="60">
        <v>400000</v>
      </c>
      <c r="AF29" s="60">
        <v>430860</v>
      </c>
      <c r="AG29" s="60"/>
      <c r="AH29" s="62"/>
      <c r="AI29" s="62"/>
      <c r="AJ29" s="62"/>
      <c r="AK29" s="62">
        <v>1000001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>
        <v>149854</v>
      </c>
      <c r="BA29" s="62">
        <v>7774</v>
      </c>
      <c r="BB29" s="62"/>
      <c r="BC29" s="62">
        <v>148163</v>
      </c>
      <c r="BD29" s="62"/>
      <c r="BE29" s="62"/>
      <c r="BF29" s="62"/>
      <c r="BG29" s="60">
        <v>42250</v>
      </c>
      <c r="BH29" s="60">
        <v>22000</v>
      </c>
      <c r="BI29" s="60">
        <v>2000</v>
      </c>
      <c r="BJ29" s="60">
        <v>-4250</v>
      </c>
      <c r="BK29" s="60"/>
      <c r="BL29" s="60">
        <v>6750</v>
      </c>
      <c r="BM29" s="60"/>
      <c r="BN29" s="60"/>
      <c r="BO29" s="60">
        <v>-8000</v>
      </c>
      <c r="BP29" s="60"/>
      <c r="BQ29" s="60">
        <v>920939</v>
      </c>
      <c r="BR29" s="60">
        <v>23790</v>
      </c>
      <c r="BS29" s="60">
        <v>419683</v>
      </c>
      <c r="BT29" s="60">
        <v>64750</v>
      </c>
      <c r="BU29" s="60">
        <v>46750</v>
      </c>
      <c r="BV29" s="60">
        <v>28750</v>
      </c>
      <c r="BW29" s="60">
        <v>-313012</v>
      </c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>
        <v>8000</v>
      </c>
      <c r="CI29" s="60">
        <v>-628</v>
      </c>
      <c r="CJ29" s="60"/>
      <c r="CK29" s="60"/>
      <c r="CL29" s="60"/>
      <c r="CM29" s="60">
        <v>18575</v>
      </c>
      <c r="CN29" s="60"/>
      <c r="CO29" s="60"/>
      <c r="CP29" s="60"/>
      <c r="CQ29" s="60"/>
      <c r="CR29" s="60"/>
      <c r="CS29" s="60"/>
      <c r="CT29" s="60"/>
      <c r="CU29" s="60">
        <v>6896</v>
      </c>
      <c r="CV29" s="60">
        <v>3423</v>
      </c>
      <c r="CW29" s="60">
        <v>-1145</v>
      </c>
      <c r="CX29" s="60">
        <v>65137</v>
      </c>
      <c r="CY29" s="72">
        <v>3023</v>
      </c>
      <c r="CZ29" s="72"/>
      <c r="DA29" s="72"/>
      <c r="DB29" s="72">
        <v>-2023</v>
      </c>
      <c r="DC29" s="60">
        <v>5327</v>
      </c>
      <c r="DD29" s="60">
        <v>-5327</v>
      </c>
      <c r="DE29" s="60">
        <v>24380</v>
      </c>
      <c r="DF29" s="60">
        <v>27357</v>
      </c>
      <c r="DG29" s="60"/>
      <c r="DH29" s="60"/>
      <c r="DI29" s="60"/>
      <c r="DJ29" s="60"/>
      <c r="DK29" s="64"/>
      <c r="DL29" s="79">
        <v>405434</v>
      </c>
    </row>
    <row r="30" spans="1:116" s="3" customFormat="1" x14ac:dyDescent="0.3">
      <c r="A30" s="4">
        <v>838</v>
      </c>
      <c r="B30" s="19" t="s">
        <v>23</v>
      </c>
      <c r="C30" s="40">
        <f t="shared" si="0"/>
        <v>86549520</v>
      </c>
      <c r="D30" s="61">
        <v>70783620</v>
      </c>
      <c r="E30" s="62"/>
      <c r="F30" s="62"/>
      <c r="G30" s="62"/>
      <c r="H30" s="62"/>
      <c r="I30" s="62">
        <v>204248</v>
      </c>
      <c r="J30" s="62">
        <v>478132</v>
      </c>
      <c r="K30" s="62"/>
      <c r="L30" s="62"/>
      <c r="M30" s="62"/>
      <c r="N30" s="62"/>
      <c r="O30" s="62"/>
      <c r="P30" s="62"/>
      <c r="Q30" s="60"/>
      <c r="R30" s="60"/>
      <c r="S30" s="60">
        <f>52451+43716+2640+11886+8580+15840+4749+25672+38147</f>
        <v>203681</v>
      </c>
      <c r="T30" s="60"/>
      <c r="U30" s="60"/>
      <c r="V30" s="60"/>
      <c r="W30" s="60">
        <v>2109554</v>
      </c>
      <c r="X30" s="60">
        <v>842</v>
      </c>
      <c r="Y30" s="60">
        <v>63730</v>
      </c>
      <c r="Z30" s="60">
        <v>651335</v>
      </c>
      <c r="AA30" s="60">
        <v>103924</v>
      </c>
      <c r="AB30" s="60"/>
      <c r="AC30" s="60"/>
      <c r="AD30" s="60"/>
      <c r="AE30" s="60"/>
      <c r="AF30" s="60">
        <v>500000</v>
      </c>
      <c r="AG30" s="60"/>
      <c r="AH30" s="62"/>
      <c r="AI30" s="62"/>
      <c r="AJ30" s="62"/>
      <c r="AK30" s="62">
        <v>1351261</v>
      </c>
      <c r="AL30" s="62">
        <v>99723</v>
      </c>
      <c r="AM30" s="62"/>
      <c r="AN30" s="62"/>
      <c r="AO30" s="62"/>
      <c r="AP30" s="62"/>
      <c r="AQ30" s="62">
        <v>25500</v>
      </c>
      <c r="AR30" s="62"/>
      <c r="AS30" s="62"/>
      <c r="AT30" s="62"/>
      <c r="AU30" s="62">
        <v>247200</v>
      </c>
      <c r="AV30" s="62"/>
      <c r="AW30" s="62"/>
      <c r="AX30" s="62"/>
      <c r="AY30" s="62"/>
      <c r="AZ30" s="62">
        <v>698260</v>
      </c>
      <c r="BA30" s="62">
        <v>24500</v>
      </c>
      <c r="BB30" s="62">
        <v>88561</v>
      </c>
      <c r="BC30" s="62"/>
      <c r="BD30" s="62"/>
      <c r="BE30" s="62"/>
      <c r="BF30" s="62"/>
      <c r="BG30" s="60">
        <v>4000</v>
      </c>
      <c r="BH30" s="60">
        <v>6000</v>
      </c>
      <c r="BI30" s="60">
        <v>4000</v>
      </c>
      <c r="BJ30" s="60"/>
      <c r="BK30" s="60"/>
      <c r="BL30" s="60">
        <v>24000</v>
      </c>
      <c r="BM30" s="60"/>
      <c r="BN30" s="60"/>
      <c r="BO30" s="60"/>
      <c r="BP30" s="60"/>
      <c r="BQ30" s="60"/>
      <c r="BR30" s="60"/>
      <c r="BS30" s="60">
        <v>1260871</v>
      </c>
      <c r="BT30" s="60">
        <v>561725</v>
      </c>
      <c r="BU30" s="60">
        <v>25000</v>
      </c>
      <c r="BV30" s="60">
        <v>72000</v>
      </c>
      <c r="BW30" s="60">
        <v>-261381</v>
      </c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>
        <v>1035</v>
      </c>
      <c r="CI30" s="60"/>
      <c r="CJ30" s="60"/>
      <c r="CK30" s="60"/>
      <c r="CL30" s="60">
        <v>194000</v>
      </c>
      <c r="CM30" s="60">
        <v>34522</v>
      </c>
      <c r="CN30" s="60"/>
      <c r="CO30" s="60"/>
      <c r="CP30" s="60"/>
      <c r="CQ30" s="60"/>
      <c r="CR30" s="60">
        <v>-200</v>
      </c>
      <c r="CS30" s="60">
        <v>3999</v>
      </c>
      <c r="CT30" s="60"/>
      <c r="CU30" s="60">
        <v>31054</v>
      </c>
      <c r="CV30" s="60">
        <v>1000</v>
      </c>
      <c r="CW30" s="60"/>
      <c r="CX30" s="60">
        <v>102982</v>
      </c>
      <c r="CY30" s="72">
        <v>3772</v>
      </c>
      <c r="CZ30" s="72"/>
      <c r="DA30" s="72"/>
      <c r="DB30" s="72"/>
      <c r="DC30" s="60">
        <v>125906</v>
      </c>
      <c r="DD30" s="60">
        <v>-3750</v>
      </c>
      <c r="DE30" s="60">
        <v>29050</v>
      </c>
      <c r="DF30" s="60">
        <v>35586</v>
      </c>
      <c r="DG30" s="60"/>
      <c r="DH30" s="60"/>
      <c r="DI30" s="60"/>
      <c r="DJ30" s="60">
        <v>6000000</v>
      </c>
      <c r="DK30" s="64">
        <v>42604</v>
      </c>
      <c r="DL30" s="79">
        <v>617674</v>
      </c>
    </row>
    <row r="31" spans="1:116" s="3" customFormat="1" x14ac:dyDescent="0.3">
      <c r="A31" s="4">
        <v>840</v>
      </c>
      <c r="B31" s="19" t="s">
        <v>24</v>
      </c>
      <c r="C31" s="40">
        <f t="shared" si="0"/>
        <v>11799876</v>
      </c>
      <c r="D31" s="61">
        <v>9419678</v>
      </c>
      <c r="E31" s="62"/>
      <c r="F31" s="62"/>
      <c r="G31" s="62"/>
      <c r="H31" s="62"/>
      <c r="I31" s="62">
        <v>79678</v>
      </c>
      <c r="J31" s="62">
        <v>41722</v>
      </c>
      <c r="K31" s="62">
        <v>17633</v>
      </c>
      <c r="L31" s="62"/>
      <c r="M31" s="62"/>
      <c r="N31" s="62"/>
      <c r="O31" s="62"/>
      <c r="P31" s="62"/>
      <c r="Q31" s="60"/>
      <c r="R31" s="60"/>
      <c r="S31" s="60">
        <f>26115+6831+51762+10074</f>
        <v>94782</v>
      </c>
      <c r="T31" s="60"/>
      <c r="U31" s="60"/>
      <c r="V31" s="60"/>
      <c r="W31" s="60">
        <v>199040</v>
      </c>
      <c r="X31" s="60">
        <v>34232</v>
      </c>
      <c r="Y31" s="60">
        <v>8</v>
      </c>
      <c r="Z31" s="60">
        <v>84546</v>
      </c>
      <c r="AA31" s="60">
        <v>11689</v>
      </c>
      <c r="AB31" s="60"/>
      <c r="AC31" s="60"/>
      <c r="AD31" s="60"/>
      <c r="AE31" s="60">
        <v>400000</v>
      </c>
      <c r="AF31" s="60"/>
      <c r="AG31" s="60"/>
      <c r="AH31" s="62"/>
      <c r="AI31" s="62"/>
      <c r="AJ31" s="62"/>
      <c r="AK31" s="62">
        <v>378275</v>
      </c>
      <c r="AL31" s="62">
        <v>49602</v>
      </c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>
        <v>61986</v>
      </c>
      <c r="BA31" s="62"/>
      <c r="BB31" s="62"/>
      <c r="BC31" s="62">
        <v>92596</v>
      </c>
      <c r="BD31" s="62"/>
      <c r="BE31" s="62"/>
      <c r="BF31" s="62"/>
      <c r="BG31" s="60"/>
      <c r="BH31" s="60"/>
      <c r="BI31" s="60">
        <v>4000</v>
      </c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>
        <v>598460</v>
      </c>
      <c r="CH31" s="60">
        <v>15538</v>
      </c>
      <c r="CI31" s="60"/>
      <c r="CJ31" s="60"/>
      <c r="CK31" s="60"/>
      <c r="CL31" s="60"/>
      <c r="CM31" s="60">
        <v>17163</v>
      </c>
      <c r="CN31" s="60"/>
      <c r="CO31" s="60"/>
      <c r="CP31" s="60"/>
      <c r="CQ31" s="60"/>
      <c r="CR31" s="60">
        <v>-8311</v>
      </c>
      <c r="CS31" s="60"/>
      <c r="CT31" s="60"/>
      <c r="CU31" s="60">
        <v>3638</v>
      </c>
      <c r="CV31" s="60"/>
      <c r="CW31" s="60"/>
      <c r="CX31" s="60">
        <v>48725</v>
      </c>
      <c r="CY31" s="72">
        <v>9000</v>
      </c>
      <c r="CZ31" s="72">
        <v>-886</v>
      </c>
      <c r="DA31" s="72"/>
      <c r="DB31" s="72">
        <v>-8114</v>
      </c>
      <c r="DC31" s="60">
        <v>15592</v>
      </c>
      <c r="DD31" s="60"/>
      <c r="DE31" s="60">
        <v>20749</v>
      </c>
      <c r="DF31" s="60">
        <v>21631</v>
      </c>
      <c r="DG31" s="60"/>
      <c r="DH31" s="60"/>
      <c r="DI31" s="60"/>
      <c r="DJ31" s="60"/>
      <c r="DK31" s="64"/>
      <c r="DL31" s="79">
        <v>97224</v>
      </c>
    </row>
    <row r="32" spans="1:116" s="3" customFormat="1" x14ac:dyDescent="0.3">
      <c r="A32" s="4">
        <v>842</v>
      </c>
      <c r="B32" s="19" t="s">
        <v>25</v>
      </c>
      <c r="C32" s="40">
        <f t="shared" si="0"/>
        <v>12604752</v>
      </c>
      <c r="D32" s="61">
        <v>10832048</v>
      </c>
      <c r="E32" s="62"/>
      <c r="F32" s="62"/>
      <c r="G32" s="62"/>
      <c r="H32" s="62"/>
      <c r="I32" s="62">
        <v>30836</v>
      </c>
      <c r="J32" s="62">
        <v>15862</v>
      </c>
      <c r="K32" s="62"/>
      <c r="L32" s="62">
        <v>4238</v>
      </c>
      <c r="M32" s="62"/>
      <c r="N32" s="62"/>
      <c r="O32" s="62"/>
      <c r="P32" s="62"/>
      <c r="Q32" s="60"/>
      <c r="R32" s="60"/>
      <c r="S32" s="60">
        <v>6336</v>
      </c>
      <c r="T32" s="60"/>
      <c r="U32" s="60"/>
      <c r="V32" s="60"/>
      <c r="W32" s="60">
        <v>39484</v>
      </c>
      <c r="X32" s="60">
        <v>2317</v>
      </c>
      <c r="Y32" s="60">
        <v>4339</v>
      </c>
      <c r="Z32" s="60">
        <v>7</v>
      </c>
      <c r="AA32" s="60">
        <v>15585</v>
      </c>
      <c r="AB32" s="60"/>
      <c r="AC32" s="60"/>
      <c r="AD32" s="60"/>
      <c r="AE32" s="60"/>
      <c r="AF32" s="60"/>
      <c r="AG32" s="60"/>
      <c r="AH32" s="62"/>
      <c r="AI32" s="62"/>
      <c r="AJ32" s="62"/>
      <c r="AK32" s="62">
        <v>595559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>
        <v>70385</v>
      </c>
      <c r="BA32" s="62">
        <v>7774</v>
      </c>
      <c r="BB32" s="62">
        <v>38777</v>
      </c>
      <c r="BC32" s="62">
        <v>114001</v>
      </c>
      <c r="BD32" s="62"/>
      <c r="BE32" s="62"/>
      <c r="BF32" s="62"/>
      <c r="BG32" s="60"/>
      <c r="BH32" s="60"/>
      <c r="BI32" s="60"/>
      <c r="BJ32" s="60"/>
      <c r="BK32" s="60"/>
      <c r="BL32" s="60"/>
      <c r="BM32" s="60">
        <v>8000</v>
      </c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>
        <v>540000</v>
      </c>
      <c r="CE32" s="60"/>
      <c r="CF32" s="60"/>
      <c r="CG32" s="60"/>
      <c r="CH32" s="60">
        <v>13037</v>
      </c>
      <c r="CI32" s="60">
        <v>-13037</v>
      </c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>
        <v>6439</v>
      </c>
      <c r="CV32" s="60">
        <v>19577</v>
      </c>
      <c r="CW32" s="60">
        <v>-500</v>
      </c>
      <c r="CX32" s="60">
        <v>56420</v>
      </c>
      <c r="CY32" s="72">
        <v>1000</v>
      </c>
      <c r="CZ32" s="72"/>
      <c r="DA32" s="72"/>
      <c r="DB32" s="72"/>
      <c r="DC32" s="60">
        <v>1171</v>
      </c>
      <c r="DD32" s="60">
        <v>-1</v>
      </c>
      <c r="DE32" s="60">
        <v>24524</v>
      </c>
      <c r="DF32" s="60">
        <v>21953</v>
      </c>
      <c r="DG32" s="60"/>
      <c r="DH32" s="60"/>
      <c r="DI32" s="60"/>
      <c r="DJ32" s="60"/>
      <c r="DK32" s="64">
        <v>40390</v>
      </c>
      <c r="DL32" s="79">
        <v>108231</v>
      </c>
    </row>
    <row r="33" spans="1:116" s="3" customFormat="1" x14ac:dyDescent="0.3">
      <c r="A33" s="4">
        <v>844</v>
      </c>
      <c r="B33" s="19" t="s">
        <v>26</v>
      </c>
      <c r="C33" s="40">
        <f t="shared" si="0"/>
        <v>17323268</v>
      </c>
      <c r="D33" s="61">
        <v>15366612</v>
      </c>
      <c r="E33" s="62">
        <v>26603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0"/>
      <c r="R33" s="60"/>
      <c r="S33" s="60">
        <f>3520+465-465+3485+3837</f>
        <v>10842</v>
      </c>
      <c r="T33" s="60">
        <v>465</v>
      </c>
      <c r="U33" s="60"/>
      <c r="V33" s="60"/>
      <c r="W33" s="60">
        <v>349159</v>
      </c>
      <c r="X33" s="60">
        <v>1592</v>
      </c>
      <c r="Y33" s="60">
        <v>20968</v>
      </c>
      <c r="Z33" s="60">
        <v>95415</v>
      </c>
      <c r="AA33" s="60">
        <v>24582</v>
      </c>
      <c r="AB33" s="60"/>
      <c r="AC33" s="60"/>
      <c r="AD33" s="60"/>
      <c r="AE33" s="60"/>
      <c r="AF33" s="60"/>
      <c r="AG33" s="60"/>
      <c r="AH33" s="62">
        <v>423388</v>
      </c>
      <c r="AI33" s="62"/>
      <c r="AJ33" s="62"/>
      <c r="AK33" s="62">
        <v>3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>
        <v>81003</v>
      </c>
      <c r="BA33" s="62">
        <v>11115</v>
      </c>
      <c r="BB33" s="62"/>
      <c r="BC33" s="62">
        <v>139670</v>
      </c>
      <c r="BD33" s="62"/>
      <c r="BE33" s="62"/>
      <c r="BF33" s="62"/>
      <c r="BG33" s="60">
        <v>10000</v>
      </c>
      <c r="BH33" s="60">
        <v>2000</v>
      </c>
      <c r="BI33" s="60">
        <v>2000</v>
      </c>
      <c r="BJ33" s="60"/>
      <c r="BK33" s="60"/>
      <c r="BL33" s="60"/>
      <c r="BM33" s="60"/>
      <c r="BN33" s="60"/>
      <c r="BO33" s="60"/>
      <c r="BP33" s="60"/>
      <c r="BQ33" s="60"/>
      <c r="BR33" s="60"/>
      <c r="BS33" s="60">
        <v>466965</v>
      </c>
      <c r="BT33" s="60"/>
      <c r="BU33" s="60"/>
      <c r="BV33" s="60"/>
      <c r="BW33" s="60">
        <v>-129956</v>
      </c>
      <c r="BX33" s="60"/>
      <c r="BY33" s="60"/>
      <c r="BZ33" s="60"/>
      <c r="CA33" s="60"/>
      <c r="CB33" s="60"/>
      <c r="CC33" s="60"/>
      <c r="CD33" s="60"/>
      <c r="CE33" s="60"/>
      <c r="CF33" s="60"/>
      <c r="CG33" s="60">
        <v>106180</v>
      </c>
      <c r="CH33" s="60">
        <v>8000</v>
      </c>
      <c r="CI33" s="60">
        <v>-6653</v>
      </c>
      <c r="CJ33" s="60"/>
      <c r="CK33" s="60"/>
      <c r="CL33" s="60"/>
      <c r="CM33" s="60">
        <v>2</v>
      </c>
      <c r="CN33" s="60"/>
      <c r="CO33" s="60"/>
      <c r="CP33" s="60"/>
      <c r="CQ33" s="60"/>
      <c r="CR33" s="60">
        <v>-2</v>
      </c>
      <c r="CS33" s="60">
        <v>111</v>
      </c>
      <c r="CT33" s="60">
        <v>-111</v>
      </c>
      <c r="CU33" s="60">
        <v>4742</v>
      </c>
      <c r="CV33" s="60">
        <v>7903</v>
      </c>
      <c r="CW33" s="60">
        <v>-7903</v>
      </c>
      <c r="CX33" s="60">
        <v>63411</v>
      </c>
      <c r="CY33" s="72">
        <v>27</v>
      </c>
      <c r="CZ33" s="72"/>
      <c r="DA33" s="72"/>
      <c r="DB33" s="72"/>
      <c r="DC33" s="60">
        <v>238</v>
      </c>
      <c r="DD33" s="60">
        <v>-238</v>
      </c>
      <c r="DE33" s="60">
        <v>35599</v>
      </c>
      <c r="DF33" s="60">
        <v>22976</v>
      </c>
      <c r="DG33" s="60"/>
      <c r="DH33" s="60"/>
      <c r="DI33" s="60"/>
      <c r="DJ33" s="60"/>
      <c r="DK33" s="64"/>
      <c r="DL33" s="79">
        <v>186560</v>
      </c>
    </row>
    <row r="34" spans="1:116" s="3" customFormat="1" x14ac:dyDescent="0.3">
      <c r="A34" s="4">
        <v>846</v>
      </c>
      <c r="B34" s="19" t="s">
        <v>27</v>
      </c>
      <c r="C34" s="40">
        <f t="shared" si="0"/>
        <v>15606452</v>
      </c>
      <c r="D34" s="61">
        <v>14366827</v>
      </c>
      <c r="E34" s="62"/>
      <c r="F34" s="62"/>
      <c r="G34" s="62"/>
      <c r="H34" s="62"/>
      <c r="I34" s="62"/>
      <c r="J34" s="62">
        <v>67465</v>
      </c>
      <c r="K34" s="62"/>
      <c r="L34" s="62"/>
      <c r="M34" s="62"/>
      <c r="N34" s="62"/>
      <c r="O34" s="62"/>
      <c r="P34" s="62"/>
      <c r="Q34" s="60"/>
      <c r="R34" s="60"/>
      <c r="S34" s="60">
        <f>1990+1001+641</f>
        <v>3632</v>
      </c>
      <c r="T34" s="60"/>
      <c r="U34" s="60"/>
      <c r="V34" s="60"/>
      <c r="W34" s="60">
        <v>0</v>
      </c>
      <c r="X34" s="60">
        <v>9665</v>
      </c>
      <c r="Y34" s="60">
        <v>0</v>
      </c>
      <c r="Z34" s="60">
        <v>24579</v>
      </c>
      <c r="AA34" s="60">
        <v>14593</v>
      </c>
      <c r="AB34" s="60"/>
      <c r="AC34" s="60"/>
      <c r="AD34" s="60"/>
      <c r="AE34" s="60"/>
      <c r="AF34" s="60"/>
      <c r="AG34" s="60"/>
      <c r="AH34" s="62">
        <v>81497</v>
      </c>
      <c r="AI34" s="62"/>
      <c r="AJ34" s="62"/>
      <c r="AK34" s="62"/>
      <c r="AL34" s="62">
        <v>296039</v>
      </c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>
        <v>160452</v>
      </c>
      <c r="BD34" s="62"/>
      <c r="BE34" s="62"/>
      <c r="BF34" s="62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>
        <v>15538</v>
      </c>
      <c r="CI34" s="60"/>
      <c r="CJ34" s="60"/>
      <c r="CK34" s="60"/>
      <c r="CL34" s="60">
        <v>194000</v>
      </c>
      <c r="CM34" s="60"/>
      <c r="CN34" s="60"/>
      <c r="CO34" s="60"/>
      <c r="CP34" s="60"/>
      <c r="CQ34" s="60"/>
      <c r="CR34" s="60"/>
      <c r="CS34" s="60">
        <v>250</v>
      </c>
      <c r="CT34" s="60">
        <v>-250</v>
      </c>
      <c r="CU34" s="60">
        <v>22434</v>
      </c>
      <c r="CV34" s="60">
        <v>35495</v>
      </c>
      <c r="CW34" s="60"/>
      <c r="CX34" s="60">
        <v>56555</v>
      </c>
      <c r="CY34" s="72">
        <v>1000</v>
      </c>
      <c r="CZ34" s="72"/>
      <c r="DA34" s="72"/>
      <c r="DB34" s="72"/>
      <c r="DC34" s="60">
        <v>75872</v>
      </c>
      <c r="DD34" s="60"/>
      <c r="DE34" s="60">
        <v>31631</v>
      </c>
      <c r="DF34" s="60">
        <v>22745</v>
      </c>
      <c r="DG34" s="60"/>
      <c r="DH34" s="60"/>
      <c r="DI34" s="60"/>
      <c r="DJ34" s="60"/>
      <c r="DK34" s="64"/>
      <c r="DL34" s="79">
        <v>126433</v>
      </c>
    </row>
    <row r="35" spans="1:116" s="3" customFormat="1" x14ac:dyDescent="0.3">
      <c r="A35" s="4">
        <v>847</v>
      </c>
      <c r="B35" s="19" t="s">
        <v>28</v>
      </c>
      <c r="C35" s="40">
        <f t="shared" si="0"/>
        <v>32048555</v>
      </c>
      <c r="D35" s="61">
        <v>29512395</v>
      </c>
      <c r="E35" s="62"/>
      <c r="F35" s="62"/>
      <c r="G35" s="62"/>
      <c r="H35" s="62"/>
      <c r="I35" s="62"/>
      <c r="J35" s="62">
        <v>179890</v>
      </c>
      <c r="K35" s="62"/>
      <c r="L35" s="62"/>
      <c r="M35" s="62"/>
      <c r="N35" s="62"/>
      <c r="O35" s="62"/>
      <c r="P35" s="62"/>
      <c r="Q35" s="60"/>
      <c r="R35" s="60"/>
      <c r="S35" s="60">
        <f>10379+4511+49+5879-49+18192+21317+1980+9966</f>
        <v>72224</v>
      </c>
      <c r="T35" s="60">
        <v>49</v>
      </c>
      <c r="U35" s="60"/>
      <c r="V35" s="60"/>
      <c r="W35" s="60">
        <v>1</v>
      </c>
      <c r="X35" s="60">
        <v>0</v>
      </c>
      <c r="Y35" s="60">
        <v>0</v>
      </c>
      <c r="Z35" s="60">
        <v>0</v>
      </c>
      <c r="AA35" s="60">
        <v>26778</v>
      </c>
      <c r="AB35" s="60"/>
      <c r="AC35" s="60"/>
      <c r="AD35" s="60"/>
      <c r="AE35" s="60"/>
      <c r="AF35" s="60"/>
      <c r="AG35" s="60"/>
      <c r="AH35" s="62">
        <v>236880</v>
      </c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>
        <v>212300</v>
      </c>
      <c r="AV35" s="62"/>
      <c r="AW35" s="62"/>
      <c r="AX35" s="62"/>
      <c r="AY35" s="62"/>
      <c r="AZ35" s="62">
        <v>112930</v>
      </c>
      <c r="BA35" s="62">
        <v>11611</v>
      </c>
      <c r="BB35" s="62">
        <v>43388</v>
      </c>
      <c r="BC35" s="62"/>
      <c r="BD35" s="62"/>
      <c r="BE35" s="62"/>
      <c r="BF35" s="62"/>
      <c r="BG35" s="60"/>
      <c r="BH35" s="60">
        <v>4250</v>
      </c>
      <c r="BI35" s="60"/>
      <c r="BJ35" s="60"/>
      <c r="BK35" s="60"/>
      <c r="BL35" s="60">
        <v>2000</v>
      </c>
      <c r="BM35" s="60">
        <v>2000</v>
      </c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>
        <v>905295</v>
      </c>
      <c r="BY35" s="60"/>
      <c r="BZ35" s="60"/>
      <c r="CA35" s="60"/>
      <c r="CB35" s="60"/>
      <c r="CC35" s="60"/>
      <c r="CD35" s="60"/>
      <c r="CE35" s="60"/>
      <c r="CF35" s="60"/>
      <c r="CG35" s="60">
        <v>14025</v>
      </c>
      <c r="CH35" s="60"/>
      <c r="CI35" s="60"/>
      <c r="CJ35" s="60"/>
      <c r="CK35" s="60"/>
      <c r="CL35" s="60">
        <v>194000</v>
      </c>
      <c r="CM35" s="60">
        <v>21764</v>
      </c>
      <c r="CN35" s="60"/>
      <c r="CO35" s="60"/>
      <c r="CP35" s="60"/>
      <c r="CQ35" s="60"/>
      <c r="CR35" s="60">
        <v>-4</v>
      </c>
      <c r="CS35" s="60"/>
      <c r="CT35" s="60"/>
      <c r="CU35" s="60">
        <v>16918</v>
      </c>
      <c r="CV35" s="60"/>
      <c r="CW35" s="60"/>
      <c r="CX35" s="60">
        <v>17502</v>
      </c>
      <c r="CY35" s="72">
        <v>1999</v>
      </c>
      <c r="CZ35" s="72"/>
      <c r="DA35" s="72">
        <v>597</v>
      </c>
      <c r="DB35" s="72"/>
      <c r="DC35" s="60">
        <v>7819</v>
      </c>
      <c r="DD35" s="60">
        <v>-319</v>
      </c>
      <c r="DE35" s="60">
        <v>26162</v>
      </c>
      <c r="DF35" s="60">
        <v>26279</v>
      </c>
      <c r="DG35" s="60"/>
      <c r="DH35" s="60"/>
      <c r="DI35" s="60"/>
      <c r="DJ35" s="60"/>
      <c r="DK35" s="64">
        <v>37708</v>
      </c>
      <c r="DL35" s="79">
        <v>362114</v>
      </c>
    </row>
    <row r="36" spans="1:116" s="3" customFormat="1" x14ac:dyDescent="0.3">
      <c r="A36" s="4">
        <v>848</v>
      </c>
      <c r="B36" s="19" t="s">
        <v>29</v>
      </c>
      <c r="C36" s="40">
        <f t="shared" si="0"/>
        <v>30199525</v>
      </c>
      <c r="D36" s="61">
        <v>25715326</v>
      </c>
      <c r="E36" s="62"/>
      <c r="F36" s="62"/>
      <c r="G36" s="62"/>
      <c r="H36" s="62"/>
      <c r="I36" s="62"/>
      <c r="J36" s="62">
        <v>169391</v>
      </c>
      <c r="K36" s="62"/>
      <c r="L36" s="62"/>
      <c r="M36" s="62"/>
      <c r="N36" s="62"/>
      <c r="O36" s="62"/>
      <c r="P36" s="62"/>
      <c r="Q36" s="60"/>
      <c r="R36" s="60"/>
      <c r="S36" s="60">
        <f>5224+1426+347+312</f>
        <v>7309</v>
      </c>
      <c r="T36" s="60"/>
      <c r="U36" s="60"/>
      <c r="V36" s="60"/>
      <c r="W36" s="60">
        <v>0</v>
      </c>
      <c r="X36" s="60">
        <v>0</v>
      </c>
      <c r="Y36" s="60">
        <v>518</v>
      </c>
      <c r="Z36" s="60">
        <v>620</v>
      </c>
      <c r="AA36" s="60">
        <v>25290</v>
      </c>
      <c r="AB36" s="60"/>
      <c r="AC36" s="60"/>
      <c r="AD36" s="60"/>
      <c r="AE36" s="60">
        <v>396729</v>
      </c>
      <c r="AF36" s="60"/>
      <c r="AG36" s="60"/>
      <c r="AH36" s="62">
        <v>404602</v>
      </c>
      <c r="AI36" s="62">
        <v>752375</v>
      </c>
      <c r="AJ36" s="62"/>
      <c r="AK36" s="62">
        <v>1404770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>
        <v>281315</v>
      </c>
      <c r="BA36" s="62">
        <v>63170</v>
      </c>
      <c r="BB36" s="62"/>
      <c r="BC36" s="62">
        <v>168309</v>
      </c>
      <c r="BD36" s="62"/>
      <c r="BE36" s="62"/>
      <c r="BF36" s="62"/>
      <c r="BG36" s="60"/>
      <c r="BH36" s="60"/>
      <c r="BI36" s="60"/>
      <c r="BJ36" s="60"/>
      <c r="BK36" s="60"/>
      <c r="BL36" s="60">
        <v>11000</v>
      </c>
      <c r="BM36" s="60"/>
      <c r="BN36" s="60"/>
      <c r="BO36" s="60"/>
      <c r="BP36" s="60"/>
      <c r="BQ36" s="60"/>
      <c r="BR36" s="60"/>
      <c r="BS36" s="60">
        <v>100000</v>
      </c>
      <c r="BT36" s="60">
        <v>27000</v>
      </c>
      <c r="BU36" s="60"/>
      <c r="BV36" s="60">
        <v>21147</v>
      </c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>
        <v>2173</v>
      </c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>
        <v>54574</v>
      </c>
      <c r="CV36" s="60"/>
      <c r="CW36" s="60"/>
      <c r="CX36" s="60"/>
      <c r="CY36" s="72">
        <v>2257</v>
      </c>
      <c r="CZ36" s="72"/>
      <c r="DA36" s="72"/>
      <c r="DB36" s="72"/>
      <c r="DC36" s="60">
        <v>275568</v>
      </c>
      <c r="DD36" s="60"/>
      <c r="DE36" s="60">
        <v>30705</v>
      </c>
      <c r="DF36" s="60">
        <v>25640</v>
      </c>
      <c r="DG36" s="60"/>
      <c r="DH36" s="60"/>
      <c r="DI36" s="60"/>
      <c r="DJ36" s="60"/>
      <c r="DK36" s="64"/>
      <c r="DL36" s="79">
        <v>259737</v>
      </c>
    </row>
    <row r="37" spans="1:116" s="3" customFormat="1" x14ac:dyDescent="0.3">
      <c r="A37" s="4">
        <v>850</v>
      </c>
      <c r="B37" s="19" t="s">
        <v>30</v>
      </c>
      <c r="C37" s="40">
        <f t="shared" si="0"/>
        <v>8849566</v>
      </c>
      <c r="D37" s="61">
        <v>8046715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0"/>
      <c r="R37" s="60"/>
      <c r="S37" s="60">
        <v>6644</v>
      </c>
      <c r="T37" s="60"/>
      <c r="U37" s="60"/>
      <c r="V37" s="60"/>
      <c r="W37" s="60">
        <v>173276</v>
      </c>
      <c r="X37" s="60">
        <v>5653</v>
      </c>
      <c r="Y37" s="60">
        <v>10999</v>
      </c>
      <c r="Z37" s="60">
        <v>28648</v>
      </c>
      <c r="AA37" s="60">
        <v>8997</v>
      </c>
      <c r="AB37" s="60"/>
      <c r="AC37" s="60"/>
      <c r="AD37" s="60"/>
      <c r="AE37" s="60"/>
      <c r="AF37" s="60"/>
      <c r="AG37" s="60"/>
      <c r="AH37" s="62"/>
      <c r="AI37" s="62"/>
      <c r="AJ37" s="62"/>
      <c r="AK37" s="62"/>
      <c r="AL37" s="62">
        <v>58979</v>
      </c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>
        <v>67241</v>
      </c>
      <c r="BA37" s="62">
        <v>27882</v>
      </c>
      <c r="BB37" s="62"/>
      <c r="BC37" s="62">
        <v>163546</v>
      </c>
      <c r="BD37" s="62"/>
      <c r="BE37" s="62"/>
      <c r="BF37" s="62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>
        <v>36900</v>
      </c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>
        <v>5965</v>
      </c>
      <c r="CI37" s="60">
        <v>-65</v>
      </c>
      <c r="CJ37" s="60"/>
      <c r="CK37" s="60"/>
      <c r="CL37" s="60"/>
      <c r="CM37" s="60">
        <v>6434</v>
      </c>
      <c r="CN37" s="60"/>
      <c r="CO37" s="60"/>
      <c r="CP37" s="60"/>
      <c r="CQ37" s="60"/>
      <c r="CR37" s="60"/>
      <c r="CS37" s="60"/>
      <c r="CT37" s="60"/>
      <c r="CU37" s="60">
        <v>6149</v>
      </c>
      <c r="CV37" s="60"/>
      <c r="CW37" s="60"/>
      <c r="CX37" s="60">
        <v>52334</v>
      </c>
      <c r="CY37" s="72"/>
      <c r="CZ37" s="72"/>
      <c r="DA37" s="72"/>
      <c r="DB37" s="72"/>
      <c r="DC37" s="60"/>
      <c r="DD37" s="60"/>
      <c r="DE37" s="60">
        <v>20615</v>
      </c>
      <c r="DF37" s="60">
        <v>21282</v>
      </c>
      <c r="DG37" s="60"/>
      <c r="DH37" s="60"/>
      <c r="DI37" s="60"/>
      <c r="DJ37" s="60"/>
      <c r="DK37" s="64"/>
      <c r="DL37" s="79">
        <v>101372</v>
      </c>
    </row>
    <row r="38" spans="1:116" s="3" customFormat="1" x14ac:dyDescent="0.3">
      <c r="A38" s="4">
        <v>851</v>
      </c>
      <c r="B38" s="19" t="s">
        <v>31</v>
      </c>
      <c r="C38" s="40">
        <f t="shared" si="0"/>
        <v>12486832</v>
      </c>
      <c r="D38" s="61">
        <v>9651405</v>
      </c>
      <c r="E38" s="62"/>
      <c r="F38" s="62">
        <v>38344</v>
      </c>
      <c r="G38" s="62"/>
      <c r="H38" s="62"/>
      <c r="I38" s="62"/>
      <c r="J38" s="62">
        <v>59391</v>
      </c>
      <c r="K38" s="62"/>
      <c r="L38" s="62"/>
      <c r="M38" s="62"/>
      <c r="N38" s="62"/>
      <c r="O38" s="62"/>
      <c r="P38" s="62">
        <v>36840</v>
      </c>
      <c r="Q38" s="60"/>
      <c r="R38" s="60"/>
      <c r="S38" s="60">
        <f>1128+4510</f>
        <v>5638</v>
      </c>
      <c r="T38" s="60"/>
      <c r="U38" s="60"/>
      <c r="V38" s="60"/>
      <c r="W38" s="60">
        <v>2257</v>
      </c>
      <c r="X38" s="60">
        <v>43</v>
      </c>
      <c r="Y38" s="60">
        <v>1136</v>
      </c>
      <c r="Z38" s="60">
        <v>13321</v>
      </c>
      <c r="AA38" s="60">
        <v>6730</v>
      </c>
      <c r="AB38" s="60"/>
      <c r="AC38" s="60"/>
      <c r="AD38" s="60"/>
      <c r="AE38" s="60"/>
      <c r="AF38" s="60"/>
      <c r="AG38" s="60"/>
      <c r="AH38" s="62"/>
      <c r="AI38" s="62"/>
      <c r="AJ38" s="62"/>
      <c r="AK38" s="62">
        <v>1741485</v>
      </c>
      <c r="AL38" s="62">
        <v>120742</v>
      </c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>
        <v>126286</v>
      </c>
      <c r="BA38" s="62">
        <v>37000</v>
      </c>
      <c r="BB38" s="62"/>
      <c r="BC38" s="62"/>
      <c r="BD38" s="62"/>
      <c r="BE38" s="62"/>
      <c r="BF38" s="62"/>
      <c r="BG38" s="60"/>
      <c r="BH38" s="60"/>
      <c r="BI38" s="60">
        <v>4000</v>
      </c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>
        <v>70000</v>
      </c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>
        <v>375507</v>
      </c>
      <c r="CH38" s="60"/>
      <c r="CI38" s="60"/>
      <c r="CJ38" s="60"/>
      <c r="CK38" s="60"/>
      <c r="CL38" s="60"/>
      <c r="CM38" s="60">
        <v>248</v>
      </c>
      <c r="CN38" s="60"/>
      <c r="CO38" s="60"/>
      <c r="CP38" s="60"/>
      <c r="CQ38" s="60"/>
      <c r="CR38" s="60">
        <v>-48</v>
      </c>
      <c r="CS38" s="60"/>
      <c r="CT38" s="60"/>
      <c r="CU38" s="60">
        <v>5339</v>
      </c>
      <c r="CV38" s="60"/>
      <c r="CW38" s="60"/>
      <c r="CX38" s="60">
        <v>25753</v>
      </c>
      <c r="CY38" s="72"/>
      <c r="CZ38" s="72"/>
      <c r="DA38" s="72"/>
      <c r="DB38" s="72"/>
      <c r="DC38" s="60">
        <v>10328</v>
      </c>
      <c r="DD38" s="60">
        <v>-3203</v>
      </c>
      <c r="DE38" s="60">
        <v>21303</v>
      </c>
      <c r="DF38" s="60">
        <v>21651</v>
      </c>
      <c r="DG38" s="60"/>
      <c r="DH38" s="60"/>
      <c r="DI38" s="60"/>
      <c r="DJ38" s="60"/>
      <c r="DK38" s="64"/>
      <c r="DL38" s="79">
        <v>115336</v>
      </c>
    </row>
    <row r="39" spans="1:116" s="3" customFormat="1" x14ac:dyDescent="0.3">
      <c r="A39" s="4">
        <v>852</v>
      </c>
      <c r="B39" s="19" t="s">
        <v>32</v>
      </c>
      <c r="C39" s="40">
        <f t="shared" si="0"/>
        <v>12377944</v>
      </c>
      <c r="D39" s="61">
        <v>10956236</v>
      </c>
      <c r="E39" s="62"/>
      <c r="F39" s="62"/>
      <c r="G39" s="62"/>
      <c r="H39" s="62">
        <v>36726</v>
      </c>
      <c r="I39" s="62"/>
      <c r="J39" s="62">
        <v>42521</v>
      </c>
      <c r="K39" s="62">
        <v>9821</v>
      </c>
      <c r="L39" s="62"/>
      <c r="M39" s="62">
        <v>92356</v>
      </c>
      <c r="N39" s="62"/>
      <c r="O39" s="62"/>
      <c r="P39" s="62"/>
      <c r="Q39" s="60"/>
      <c r="R39" s="60"/>
      <c r="S39" s="60">
        <v>3289</v>
      </c>
      <c r="T39" s="60"/>
      <c r="U39" s="60"/>
      <c r="V39" s="60"/>
      <c r="W39" s="60">
        <v>323741</v>
      </c>
      <c r="X39" s="60">
        <v>0</v>
      </c>
      <c r="Y39" s="60">
        <v>21330</v>
      </c>
      <c r="Z39" s="60">
        <v>66</v>
      </c>
      <c r="AA39" s="60">
        <v>13389</v>
      </c>
      <c r="AB39" s="60"/>
      <c r="AC39" s="60"/>
      <c r="AD39" s="60"/>
      <c r="AE39" s="60"/>
      <c r="AF39" s="60"/>
      <c r="AG39" s="60"/>
      <c r="AH39" s="62"/>
      <c r="AI39" s="62"/>
      <c r="AJ39" s="62"/>
      <c r="AK39" s="62"/>
      <c r="AL39" s="62">
        <v>60135</v>
      </c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>
        <v>135985</v>
      </c>
      <c r="BA39" s="62">
        <v>44404</v>
      </c>
      <c r="BB39" s="62">
        <v>39890</v>
      </c>
      <c r="BC39" s="62">
        <v>115000</v>
      </c>
      <c r="BD39" s="62"/>
      <c r="BE39" s="62"/>
      <c r="BF39" s="62"/>
      <c r="BG39" s="60"/>
      <c r="BH39" s="60">
        <v>2000</v>
      </c>
      <c r="BI39" s="60"/>
      <c r="BJ39" s="60"/>
      <c r="BK39" s="60"/>
      <c r="BL39" s="60">
        <v>2000</v>
      </c>
      <c r="BM39" s="60"/>
      <c r="BN39" s="60"/>
      <c r="BO39" s="60"/>
      <c r="BP39" s="60"/>
      <c r="BQ39" s="60"/>
      <c r="BR39" s="60"/>
      <c r="BS39" s="60">
        <v>78217</v>
      </c>
      <c r="BT39" s="60"/>
      <c r="BU39" s="60">
        <v>26690</v>
      </c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>
        <v>194000</v>
      </c>
      <c r="CM39" s="60"/>
      <c r="CN39" s="60"/>
      <c r="CO39" s="60"/>
      <c r="CP39" s="60"/>
      <c r="CQ39" s="60"/>
      <c r="CR39" s="60"/>
      <c r="CS39" s="60"/>
      <c r="CT39" s="60"/>
      <c r="CU39" s="60">
        <v>5176</v>
      </c>
      <c r="CV39" s="60">
        <v>1325</v>
      </c>
      <c r="CW39" s="60">
        <v>-1325</v>
      </c>
      <c r="CX39" s="60"/>
      <c r="CY39" s="72">
        <v>462</v>
      </c>
      <c r="CZ39" s="72"/>
      <c r="DA39" s="72"/>
      <c r="DB39" s="72">
        <v>-462</v>
      </c>
      <c r="DC39" s="60"/>
      <c r="DD39" s="60"/>
      <c r="DE39" s="60">
        <v>20930</v>
      </c>
      <c r="DF39" s="60">
        <v>22048</v>
      </c>
      <c r="DG39" s="60"/>
      <c r="DH39" s="60"/>
      <c r="DI39" s="60"/>
      <c r="DJ39" s="60"/>
      <c r="DK39" s="64"/>
      <c r="DL39" s="79">
        <v>131994</v>
      </c>
    </row>
    <row r="40" spans="1:116" s="3" customFormat="1" x14ac:dyDescent="0.3">
      <c r="A40" s="4">
        <v>853</v>
      </c>
      <c r="B40" s="19" t="s">
        <v>33</v>
      </c>
      <c r="C40" s="40">
        <f t="shared" ref="C40:C65" si="1">SUM(D40:DL40)</f>
        <v>23191702</v>
      </c>
      <c r="D40" s="61">
        <v>21963536</v>
      </c>
      <c r="E40" s="62"/>
      <c r="F40" s="62"/>
      <c r="G40" s="62"/>
      <c r="H40" s="62"/>
      <c r="I40" s="62">
        <v>26938</v>
      </c>
      <c r="J40" s="62">
        <v>143037</v>
      </c>
      <c r="K40" s="62"/>
      <c r="L40" s="62"/>
      <c r="M40" s="62"/>
      <c r="N40" s="62"/>
      <c r="O40" s="62"/>
      <c r="P40" s="62">
        <v>16219</v>
      </c>
      <c r="Q40" s="60"/>
      <c r="R40" s="60"/>
      <c r="S40" s="60">
        <f>4290+19399+4931+17072-4931+5324+771+275+3109+1408+1408</f>
        <v>53056</v>
      </c>
      <c r="T40" s="60">
        <v>4931</v>
      </c>
      <c r="U40" s="60"/>
      <c r="V40" s="60"/>
      <c r="W40" s="60">
        <v>116060</v>
      </c>
      <c r="X40" s="60">
        <v>954</v>
      </c>
      <c r="Y40" s="60">
        <v>104227</v>
      </c>
      <c r="Z40" s="60">
        <v>6</v>
      </c>
      <c r="AA40" s="60">
        <v>12964</v>
      </c>
      <c r="AB40" s="60"/>
      <c r="AC40" s="60"/>
      <c r="AD40" s="60"/>
      <c r="AE40" s="60"/>
      <c r="AF40" s="60"/>
      <c r="AG40" s="60"/>
      <c r="AH40" s="62"/>
      <c r="AI40" s="62"/>
      <c r="AJ40" s="62"/>
      <c r="AK40" s="62">
        <v>28853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>
        <v>243741</v>
      </c>
      <c r="BA40" s="62"/>
      <c r="BB40" s="62"/>
      <c r="BC40" s="62">
        <v>39765</v>
      </c>
      <c r="BD40" s="62"/>
      <c r="BE40" s="62"/>
      <c r="BF40" s="62"/>
      <c r="BG40" s="60">
        <v>18763</v>
      </c>
      <c r="BH40" s="60">
        <v>8500</v>
      </c>
      <c r="BI40" s="60">
        <v>2000</v>
      </c>
      <c r="BJ40" s="60"/>
      <c r="BK40" s="60"/>
      <c r="BL40" s="60">
        <v>6000</v>
      </c>
      <c r="BM40" s="60">
        <v>2000</v>
      </c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>
        <v>15538</v>
      </c>
      <c r="CI40" s="60">
        <v>-10619</v>
      </c>
      <c r="CJ40" s="60"/>
      <c r="CK40" s="60"/>
      <c r="CL40" s="60"/>
      <c r="CM40" s="60">
        <v>21020</v>
      </c>
      <c r="CN40" s="60"/>
      <c r="CO40" s="60"/>
      <c r="CP40" s="60"/>
      <c r="CQ40" s="60"/>
      <c r="CR40" s="60"/>
      <c r="CS40" s="60">
        <v>5242</v>
      </c>
      <c r="CT40" s="60"/>
      <c r="CU40" s="60">
        <v>13470</v>
      </c>
      <c r="CV40" s="60">
        <v>7919</v>
      </c>
      <c r="CW40" s="60"/>
      <c r="CX40" s="60">
        <v>57653</v>
      </c>
      <c r="CY40" s="72"/>
      <c r="CZ40" s="72"/>
      <c r="DA40" s="72"/>
      <c r="DB40" s="72"/>
      <c r="DC40" s="60">
        <v>11319</v>
      </c>
      <c r="DD40" s="60">
        <v>-819</v>
      </c>
      <c r="DE40" s="60">
        <v>22661</v>
      </c>
      <c r="DF40" s="60">
        <v>24460</v>
      </c>
      <c r="DG40" s="60"/>
      <c r="DH40" s="60"/>
      <c r="DI40" s="60"/>
      <c r="DJ40" s="60"/>
      <c r="DK40" s="64"/>
      <c r="DL40" s="79">
        <v>232308</v>
      </c>
    </row>
    <row r="41" spans="1:116" s="3" customFormat="1" x14ac:dyDescent="0.3">
      <c r="A41" s="4">
        <v>854</v>
      </c>
      <c r="B41" s="19" t="s">
        <v>34</v>
      </c>
      <c r="C41" s="40">
        <f t="shared" si="1"/>
        <v>10422799</v>
      </c>
      <c r="D41" s="61">
        <v>9289841</v>
      </c>
      <c r="E41" s="62"/>
      <c r="F41" s="62">
        <v>37938</v>
      </c>
      <c r="G41" s="62"/>
      <c r="H41" s="62"/>
      <c r="I41" s="62"/>
      <c r="J41" s="62">
        <v>65363</v>
      </c>
      <c r="K41" s="62"/>
      <c r="L41" s="62"/>
      <c r="M41" s="62">
        <v>12461</v>
      </c>
      <c r="N41" s="62"/>
      <c r="O41" s="62"/>
      <c r="P41" s="62"/>
      <c r="Q41" s="60"/>
      <c r="R41" s="60"/>
      <c r="S41" s="60">
        <v>294</v>
      </c>
      <c r="T41" s="60"/>
      <c r="U41" s="60"/>
      <c r="V41" s="60"/>
      <c r="W41" s="60">
        <v>193990</v>
      </c>
      <c r="X41" s="60">
        <v>23270</v>
      </c>
      <c r="Y41" s="60">
        <v>10534</v>
      </c>
      <c r="Z41" s="60">
        <v>63587</v>
      </c>
      <c r="AA41" s="60">
        <v>8997</v>
      </c>
      <c r="AB41" s="60"/>
      <c r="AC41" s="60"/>
      <c r="AD41" s="60"/>
      <c r="AE41" s="60"/>
      <c r="AF41" s="60"/>
      <c r="AG41" s="60"/>
      <c r="AH41" s="62"/>
      <c r="AI41" s="62"/>
      <c r="AJ41" s="62"/>
      <c r="AK41" s="62">
        <v>235609</v>
      </c>
      <c r="AL41" s="62">
        <v>117673</v>
      </c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>
        <v>46237</v>
      </c>
      <c r="BA41" s="62">
        <v>17592</v>
      </c>
      <c r="BB41" s="62">
        <v>39100</v>
      </c>
      <c r="BC41" s="62"/>
      <c r="BD41" s="62"/>
      <c r="BE41" s="62"/>
      <c r="BF41" s="62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>
        <v>88000</v>
      </c>
      <c r="BV41" s="60"/>
      <c r="BW41" s="60">
        <v>-22000</v>
      </c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>
        <v>3832</v>
      </c>
      <c r="CN41" s="60"/>
      <c r="CO41" s="60"/>
      <c r="CP41" s="60"/>
      <c r="CQ41" s="60"/>
      <c r="CR41" s="60">
        <v>-3832</v>
      </c>
      <c r="CS41" s="60">
        <v>6106</v>
      </c>
      <c r="CT41" s="60"/>
      <c r="CU41" s="60">
        <v>4240</v>
      </c>
      <c r="CV41" s="60">
        <v>500</v>
      </c>
      <c r="CW41" s="60"/>
      <c r="CX41" s="60">
        <v>53266</v>
      </c>
      <c r="CY41" s="72">
        <v>1576</v>
      </c>
      <c r="CZ41" s="72"/>
      <c r="DA41" s="72"/>
      <c r="DB41" s="72">
        <v>-1576</v>
      </c>
      <c r="DC41" s="60">
        <v>7327</v>
      </c>
      <c r="DD41" s="60"/>
      <c r="DE41" s="60">
        <v>22522</v>
      </c>
      <c r="DF41" s="60">
        <v>21579</v>
      </c>
      <c r="DG41" s="60"/>
      <c r="DH41" s="60"/>
      <c r="DI41" s="60"/>
      <c r="DJ41" s="60"/>
      <c r="DK41" s="64"/>
      <c r="DL41" s="79">
        <v>78773</v>
      </c>
    </row>
    <row r="42" spans="1:116" s="3" customFormat="1" x14ac:dyDescent="0.3">
      <c r="A42" s="4">
        <v>856</v>
      </c>
      <c r="B42" s="19" t="s">
        <v>35</v>
      </c>
      <c r="C42" s="40">
        <f t="shared" si="1"/>
        <v>24081311</v>
      </c>
      <c r="D42" s="61">
        <v>19824002</v>
      </c>
      <c r="E42" s="62">
        <v>89525</v>
      </c>
      <c r="F42" s="62"/>
      <c r="G42" s="62"/>
      <c r="H42" s="62"/>
      <c r="I42" s="62"/>
      <c r="J42" s="62">
        <v>91938</v>
      </c>
      <c r="K42" s="62"/>
      <c r="L42" s="62">
        <v>234862</v>
      </c>
      <c r="M42" s="62"/>
      <c r="N42" s="62"/>
      <c r="O42" s="62"/>
      <c r="P42" s="62"/>
      <c r="Q42" s="60"/>
      <c r="R42" s="60"/>
      <c r="S42" s="60">
        <f>4983+7150</f>
        <v>12133</v>
      </c>
      <c r="T42" s="60"/>
      <c r="U42" s="60"/>
      <c r="V42" s="60"/>
      <c r="W42" s="60">
        <v>558573</v>
      </c>
      <c r="X42" s="60">
        <v>7113</v>
      </c>
      <c r="Y42" s="60">
        <v>0</v>
      </c>
      <c r="Z42" s="60">
        <v>0</v>
      </c>
      <c r="AA42" s="60">
        <v>21040</v>
      </c>
      <c r="AB42" s="60"/>
      <c r="AC42" s="60"/>
      <c r="AD42" s="60"/>
      <c r="AE42" s="60">
        <v>400000</v>
      </c>
      <c r="AF42" s="60"/>
      <c r="AG42" s="60"/>
      <c r="AH42" s="62"/>
      <c r="AI42" s="62"/>
      <c r="AJ42" s="62"/>
      <c r="AK42" s="62">
        <v>1484722</v>
      </c>
      <c r="AL42" s="62">
        <v>133460</v>
      </c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>
        <v>106052</v>
      </c>
      <c r="BA42" s="62">
        <v>30050</v>
      </c>
      <c r="BB42" s="62"/>
      <c r="BC42" s="62"/>
      <c r="BD42" s="62"/>
      <c r="BE42" s="62"/>
      <c r="BF42" s="62"/>
      <c r="BG42" s="60"/>
      <c r="BH42" s="60">
        <v>6500</v>
      </c>
      <c r="BI42" s="60"/>
      <c r="BJ42" s="60"/>
      <c r="BK42" s="60"/>
      <c r="BL42" s="60"/>
      <c r="BM42" s="60"/>
      <c r="BN42" s="60"/>
      <c r="BO42" s="60"/>
      <c r="BP42" s="60">
        <v>50000</v>
      </c>
      <c r="BQ42" s="60"/>
      <c r="BR42" s="60"/>
      <c r="BS42" s="60">
        <v>22645</v>
      </c>
      <c r="BT42" s="60"/>
      <c r="BU42" s="60"/>
      <c r="BV42" s="60"/>
      <c r="BW42" s="60"/>
      <c r="BX42" s="60"/>
      <c r="BY42" s="60"/>
      <c r="BZ42" s="60"/>
      <c r="CA42" s="60"/>
      <c r="CB42" s="60">
        <v>554790</v>
      </c>
      <c r="CC42" s="60"/>
      <c r="CD42" s="60"/>
      <c r="CE42" s="60"/>
      <c r="CF42" s="60"/>
      <c r="CG42" s="60"/>
      <c r="CH42" s="60">
        <v>15538</v>
      </c>
      <c r="CI42" s="60">
        <v>-10771</v>
      </c>
      <c r="CJ42" s="60"/>
      <c r="CK42" s="60"/>
      <c r="CL42" s="60"/>
      <c r="CM42" s="60"/>
      <c r="CN42" s="60"/>
      <c r="CO42" s="60"/>
      <c r="CP42" s="60"/>
      <c r="CQ42" s="60"/>
      <c r="CR42" s="60"/>
      <c r="CS42" s="60">
        <v>500</v>
      </c>
      <c r="CT42" s="60"/>
      <c r="CU42" s="60">
        <v>12280</v>
      </c>
      <c r="CV42" s="60"/>
      <c r="CW42" s="60"/>
      <c r="CX42" s="60">
        <v>63805</v>
      </c>
      <c r="CY42" s="72">
        <v>9005</v>
      </c>
      <c r="CZ42" s="72"/>
      <c r="DA42" s="72"/>
      <c r="DB42" s="72">
        <v>-4194</v>
      </c>
      <c r="DC42" s="60">
        <v>45275</v>
      </c>
      <c r="DD42" s="60"/>
      <c r="DE42" s="60">
        <v>22092</v>
      </c>
      <c r="DF42" s="60">
        <v>24084</v>
      </c>
      <c r="DG42" s="60"/>
      <c r="DH42" s="60"/>
      <c r="DI42" s="60"/>
      <c r="DJ42" s="60"/>
      <c r="DK42" s="64">
        <v>40572</v>
      </c>
      <c r="DL42" s="79">
        <v>235720</v>
      </c>
    </row>
    <row r="43" spans="1:116" s="3" customFormat="1" x14ac:dyDescent="0.3">
      <c r="A43" s="4">
        <v>860</v>
      </c>
      <c r="B43" s="19" t="s">
        <v>36</v>
      </c>
      <c r="C43" s="40">
        <f t="shared" si="1"/>
        <v>7648341</v>
      </c>
      <c r="D43" s="61">
        <v>6294169</v>
      </c>
      <c r="E43" s="62"/>
      <c r="F43" s="62"/>
      <c r="G43" s="62"/>
      <c r="H43" s="62"/>
      <c r="I43" s="62"/>
      <c r="J43" s="62">
        <v>22635</v>
      </c>
      <c r="K43" s="62">
        <v>5870</v>
      </c>
      <c r="L43" s="62"/>
      <c r="M43" s="62"/>
      <c r="N43" s="62"/>
      <c r="O43" s="62"/>
      <c r="P43" s="62">
        <v>17585</v>
      </c>
      <c r="Q43" s="60"/>
      <c r="R43" s="60"/>
      <c r="S43" s="60"/>
      <c r="T43" s="60"/>
      <c r="U43" s="60"/>
      <c r="V43" s="60"/>
      <c r="W43" s="60">
        <v>204135</v>
      </c>
      <c r="X43" s="60">
        <v>18391</v>
      </c>
      <c r="Y43" s="60">
        <v>0</v>
      </c>
      <c r="Z43" s="60">
        <v>0</v>
      </c>
      <c r="AA43" s="60"/>
      <c r="AB43" s="60"/>
      <c r="AC43" s="60"/>
      <c r="AD43" s="60"/>
      <c r="AE43" s="60"/>
      <c r="AF43" s="60"/>
      <c r="AG43" s="60"/>
      <c r="AH43" s="62"/>
      <c r="AI43" s="62"/>
      <c r="AJ43" s="62"/>
      <c r="AK43" s="62"/>
      <c r="AL43" s="62">
        <v>170203</v>
      </c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>
        <v>57980</v>
      </c>
      <c r="BA43" s="62">
        <v>31534</v>
      </c>
      <c r="BB43" s="62">
        <v>38606</v>
      </c>
      <c r="BC43" s="62"/>
      <c r="BD43" s="62"/>
      <c r="BE43" s="62"/>
      <c r="BF43" s="62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>
        <v>2551</v>
      </c>
      <c r="CT43" s="60">
        <v>-2551</v>
      </c>
      <c r="CU43" s="60">
        <v>2285</v>
      </c>
      <c r="CV43" s="60">
        <v>586</v>
      </c>
      <c r="CW43" s="60">
        <v>-387</v>
      </c>
      <c r="CX43" s="60">
        <v>36881</v>
      </c>
      <c r="CY43" s="72"/>
      <c r="CZ43" s="72"/>
      <c r="DA43" s="72"/>
      <c r="DB43" s="72"/>
      <c r="DC43" s="60">
        <v>5648</v>
      </c>
      <c r="DD43" s="60">
        <v>-1064</v>
      </c>
      <c r="DE43" s="60">
        <v>21393</v>
      </c>
      <c r="DF43" s="60">
        <v>20970</v>
      </c>
      <c r="DG43" s="60"/>
      <c r="DH43" s="60">
        <v>412340</v>
      </c>
      <c r="DI43" s="60">
        <v>237660</v>
      </c>
      <c r="DJ43" s="60"/>
      <c r="DK43" s="64"/>
      <c r="DL43" s="79">
        <v>50921</v>
      </c>
    </row>
    <row r="44" spans="1:116" s="3" customFormat="1" x14ac:dyDescent="0.3">
      <c r="A44" s="4">
        <v>861</v>
      </c>
      <c r="B44" s="19" t="s">
        <v>37</v>
      </c>
      <c r="C44" s="40">
        <f t="shared" si="1"/>
        <v>14747973</v>
      </c>
      <c r="D44" s="61">
        <v>12466642</v>
      </c>
      <c r="E44" s="62"/>
      <c r="F44" s="62"/>
      <c r="G44" s="62"/>
      <c r="H44" s="62"/>
      <c r="I44" s="62">
        <v>78238</v>
      </c>
      <c r="J44" s="62">
        <v>51240</v>
      </c>
      <c r="K44" s="62"/>
      <c r="L44" s="62"/>
      <c r="M44" s="62"/>
      <c r="N44" s="62"/>
      <c r="O44" s="62"/>
      <c r="P44" s="62"/>
      <c r="Q44" s="60"/>
      <c r="R44" s="60"/>
      <c r="S44" s="60">
        <v>3960</v>
      </c>
      <c r="T44" s="60"/>
      <c r="U44" s="60"/>
      <c r="V44" s="60"/>
      <c r="W44" s="60">
        <v>725986</v>
      </c>
      <c r="X44" s="60">
        <v>0</v>
      </c>
      <c r="Y44" s="60">
        <v>0</v>
      </c>
      <c r="Z44" s="60">
        <v>0</v>
      </c>
      <c r="AA44" s="60">
        <v>12964</v>
      </c>
      <c r="AB44" s="60"/>
      <c r="AC44" s="60"/>
      <c r="AD44" s="60"/>
      <c r="AE44" s="60"/>
      <c r="AF44" s="60">
        <v>500000</v>
      </c>
      <c r="AG44" s="60"/>
      <c r="AH44" s="62"/>
      <c r="AI44" s="62"/>
      <c r="AJ44" s="62"/>
      <c r="AK44" s="62">
        <v>136460</v>
      </c>
      <c r="AL44" s="62">
        <v>141436</v>
      </c>
      <c r="AM44" s="62"/>
      <c r="AN44" s="62">
        <v>25144</v>
      </c>
      <c r="AO44" s="62"/>
      <c r="AP44" s="62">
        <v>34000</v>
      </c>
      <c r="AQ44" s="62"/>
      <c r="AR44" s="62"/>
      <c r="AS44" s="62"/>
      <c r="AT44" s="62"/>
      <c r="AU44" s="62"/>
      <c r="AV44" s="62"/>
      <c r="AW44" s="62"/>
      <c r="AX44" s="62"/>
      <c r="AY44" s="62"/>
      <c r="AZ44" s="62">
        <v>44409</v>
      </c>
      <c r="BA44" s="62"/>
      <c r="BB44" s="62"/>
      <c r="BC44" s="62">
        <v>162000</v>
      </c>
      <c r="BD44" s="62"/>
      <c r="BE44" s="62"/>
      <c r="BF44" s="62"/>
      <c r="BG44" s="60"/>
      <c r="BH44" s="60"/>
      <c r="BI44" s="60"/>
      <c r="BJ44" s="60"/>
      <c r="BK44" s="60"/>
      <c r="BL44" s="60"/>
      <c r="BM44" s="60"/>
      <c r="BN44" s="60"/>
      <c r="BO44" s="60"/>
      <c r="BP44" s="60">
        <v>100000</v>
      </c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>
        <v>15538</v>
      </c>
      <c r="CI44" s="60">
        <v>-14072</v>
      </c>
      <c r="CJ44" s="60"/>
      <c r="CK44" s="60"/>
      <c r="CL44" s="60"/>
      <c r="CM44" s="60">
        <v>11098</v>
      </c>
      <c r="CN44" s="60"/>
      <c r="CO44" s="60"/>
      <c r="CP44" s="60"/>
      <c r="CQ44" s="60"/>
      <c r="CR44" s="60"/>
      <c r="CS44" s="60"/>
      <c r="CT44" s="60"/>
      <c r="CU44" s="60">
        <v>14932</v>
      </c>
      <c r="CV44" s="60"/>
      <c r="CW44" s="60"/>
      <c r="CX44" s="60">
        <v>40684</v>
      </c>
      <c r="CY44" s="72"/>
      <c r="CZ44" s="72"/>
      <c r="DA44" s="72"/>
      <c r="DB44" s="72"/>
      <c r="DC44" s="60">
        <v>14432</v>
      </c>
      <c r="DD44" s="60"/>
      <c r="DE44" s="60">
        <v>23806</v>
      </c>
      <c r="DF44" s="60">
        <v>22189</v>
      </c>
      <c r="DG44" s="60"/>
      <c r="DH44" s="60"/>
      <c r="DI44" s="60"/>
      <c r="DJ44" s="60"/>
      <c r="DK44" s="64"/>
      <c r="DL44" s="79">
        <v>136887</v>
      </c>
    </row>
    <row r="45" spans="1:116" s="3" customFormat="1" x14ac:dyDescent="0.3">
      <c r="A45" s="4">
        <v>862</v>
      </c>
      <c r="B45" s="19" t="s">
        <v>38</v>
      </c>
      <c r="C45" s="40">
        <f t="shared" si="1"/>
        <v>53286395</v>
      </c>
      <c r="D45" s="61">
        <v>47913557</v>
      </c>
      <c r="E45" s="62">
        <v>161075</v>
      </c>
      <c r="F45" s="62"/>
      <c r="G45" s="62">
        <v>-10086</v>
      </c>
      <c r="H45" s="62"/>
      <c r="I45" s="62"/>
      <c r="J45" s="62">
        <v>440678</v>
      </c>
      <c r="K45" s="62"/>
      <c r="L45" s="62">
        <v>383382</v>
      </c>
      <c r="M45" s="62"/>
      <c r="N45" s="62"/>
      <c r="O45" s="62"/>
      <c r="P45" s="62"/>
      <c r="Q45" s="60"/>
      <c r="R45" s="60"/>
      <c r="S45" s="60">
        <f>18039+7231-352+2461+7815+17916+818+11276+11753</f>
        <v>76957</v>
      </c>
      <c r="T45" s="60"/>
      <c r="U45" s="60"/>
      <c r="V45" s="60"/>
      <c r="W45" s="60">
        <v>105229</v>
      </c>
      <c r="X45" s="60">
        <v>0</v>
      </c>
      <c r="Y45" s="60">
        <v>102233</v>
      </c>
      <c r="Z45" s="60">
        <v>0</v>
      </c>
      <c r="AA45" s="60">
        <v>77146</v>
      </c>
      <c r="AB45" s="60"/>
      <c r="AC45" s="60"/>
      <c r="AD45" s="60"/>
      <c r="AE45" s="60">
        <v>113697</v>
      </c>
      <c r="AF45" s="60"/>
      <c r="AG45" s="60"/>
      <c r="AH45" s="62"/>
      <c r="AI45" s="62"/>
      <c r="AJ45" s="62"/>
      <c r="AK45" s="62">
        <v>1005535</v>
      </c>
      <c r="AL45" s="62"/>
      <c r="AM45" s="62"/>
      <c r="AN45" s="62"/>
      <c r="AO45" s="62">
        <v>60000</v>
      </c>
      <c r="AP45" s="62"/>
      <c r="AQ45" s="62">
        <v>25500</v>
      </c>
      <c r="AR45" s="62"/>
      <c r="AS45" s="62"/>
      <c r="AT45" s="62"/>
      <c r="AU45" s="62"/>
      <c r="AV45" s="62"/>
      <c r="AW45" s="62"/>
      <c r="AX45" s="62"/>
      <c r="AY45" s="62"/>
      <c r="AZ45" s="62">
        <v>284971</v>
      </c>
      <c r="BA45" s="62">
        <v>14601</v>
      </c>
      <c r="BB45" s="62">
        <v>47372</v>
      </c>
      <c r="BC45" s="62">
        <v>97910</v>
      </c>
      <c r="BD45" s="62"/>
      <c r="BE45" s="62"/>
      <c r="BF45" s="62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>
        <v>899454</v>
      </c>
      <c r="BR45" s="60">
        <v>8107</v>
      </c>
      <c r="BS45" s="60">
        <v>126995</v>
      </c>
      <c r="BT45" s="60">
        <v>46750</v>
      </c>
      <c r="BU45" s="60"/>
      <c r="BV45" s="60"/>
      <c r="BW45" s="60">
        <v>-32000</v>
      </c>
      <c r="BX45" s="60">
        <v>353689</v>
      </c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>
        <v>26264</v>
      </c>
      <c r="CN45" s="60"/>
      <c r="CO45" s="60"/>
      <c r="CP45" s="60"/>
      <c r="CQ45" s="60"/>
      <c r="CR45" s="60">
        <v>-3739</v>
      </c>
      <c r="CS45" s="60"/>
      <c r="CT45" s="60"/>
      <c r="CU45" s="60">
        <v>14995</v>
      </c>
      <c r="CV45" s="60"/>
      <c r="CW45" s="60"/>
      <c r="CX45" s="60">
        <v>103682</v>
      </c>
      <c r="CY45" s="72">
        <v>945</v>
      </c>
      <c r="CZ45" s="72"/>
      <c r="DA45" s="72"/>
      <c r="DB45" s="72">
        <v>-445</v>
      </c>
      <c r="DC45" s="60">
        <v>5828</v>
      </c>
      <c r="DD45" s="60"/>
      <c r="DE45" s="60">
        <v>29686</v>
      </c>
      <c r="DF45" s="60">
        <v>30515</v>
      </c>
      <c r="DG45" s="60"/>
      <c r="DH45" s="60"/>
      <c r="DI45" s="60"/>
      <c r="DJ45" s="60"/>
      <c r="DK45" s="64">
        <v>38676</v>
      </c>
      <c r="DL45" s="79">
        <v>737236</v>
      </c>
    </row>
    <row r="46" spans="1:116" s="3" customFormat="1" x14ac:dyDescent="0.3">
      <c r="A46" s="4">
        <v>864</v>
      </c>
      <c r="B46" s="19" t="s">
        <v>39</v>
      </c>
      <c r="C46" s="40">
        <f t="shared" si="1"/>
        <v>24217829</v>
      </c>
      <c r="D46" s="61">
        <v>20194794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0"/>
      <c r="R46" s="60"/>
      <c r="S46" s="60">
        <f>57389+1971+9291+3992+550+12845+7131+4473+9396+825+4013+2200+13753+466+29190+6003+3300+970893+16887+20570+10191</f>
        <v>1185329</v>
      </c>
      <c r="T46" s="60"/>
      <c r="U46" s="60"/>
      <c r="V46" s="60"/>
      <c r="W46" s="60">
        <v>298176</v>
      </c>
      <c r="X46" s="60">
        <v>2782</v>
      </c>
      <c r="Y46" s="60">
        <v>113095</v>
      </c>
      <c r="Z46" s="60">
        <v>199660</v>
      </c>
      <c r="AA46" s="60">
        <v>26211</v>
      </c>
      <c r="AB46" s="60"/>
      <c r="AC46" s="60"/>
      <c r="AD46" s="60"/>
      <c r="AE46" s="60"/>
      <c r="AF46" s="60"/>
      <c r="AG46" s="60"/>
      <c r="AH46" s="62">
        <v>140483</v>
      </c>
      <c r="AI46" s="62"/>
      <c r="AJ46" s="62"/>
      <c r="AK46" s="62">
        <v>239268</v>
      </c>
      <c r="AL46" s="62">
        <v>132601</v>
      </c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>
        <v>82400</v>
      </c>
      <c r="AZ46" s="62">
        <v>287613</v>
      </c>
      <c r="BA46" s="62">
        <v>8909</v>
      </c>
      <c r="BB46" s="62">
        <v>54448</v>
      </c>
      <c r="BC46" s="62">
        <v>176000</v>
      </c>
      <c r="BD46" s="62"/>
      <c r="BE46" s="62"/>
      <c r="BF46" s="62"/>
      <c r="BG46" s="60">
        <v>4250</v>
      </c>
      <c r="BH46" s="60"/>
      <c r="BI46" s="60">
        <v>12000</v>
      </c>
      <c r="BJ46" s="60"/>
      <c r="BK46" s="60"/>
      <c r="BL46" s="60"/>
      <c r="BM46" s="60"/>
      <c r="BN46" s="60"/>
      <c r="BO46" s="60"/>
      <c r="BP46" s="60"/>
      <c r="BQ46" s="60"/>
      <c r="BR46" s="60"/>
      <c r="BS46" s="60">
        <v>224775</v>
      </c>
      <c r="BT46" s="60"/>
      <c r="BU46" s="60">
        <v>91750</v>
      </c>
      <c r="BV46" s="60">
        <v>25250</v>
      </c>
      <c r="BW46" s="60">
        <v>-40796</v>
      </c>
      <c r="BX46" s="60"/>
      <c r="BY46" s="60"/>
      <c r="BZ46" s="60"/>
      <c r="CA46" s="60"/>
      <c r="CB46" s="60"/>
      <c r="CC46" s="60"/>
      <c r="CD46" s="60"/>
      <c r="CE46" s="60"/>
      <c r="CF46" s="60"/>
      <c r="CG46" s="60">
        <v>419752</v>
      </c>
      <c r="CH46" s="60"/>
      <c r="CI46" s="60"/>
      <c r="CJ46" s="60"/>
      <c r="CK46" s="60"/>
      <c r="CL46" s="60"/>
      <c r="CM46" s="60">
        <v>113</v>
      </c>
      <c r="CN46" s="60"/>
      <c r="CO46" s="60"/>
      <c r="CP46" s="60"/>
      <c r="CQ46" s="60"/>
      <c r="CR46" s="60"/>
      <c r="CS46" s="60"/>
      <c r="CT46" s="60"/>
      <c r="CU46" s="60">
        <v>10330</v>
      </c>
      <c r="CV46" s="60"/>
      <c r="CW46" s="60"/>
      <c r="CX46" s="60">
        <v>66357</v>
      </c>
      <c r="CY46" s="72"/>
      <c r="CZ46" s="72"/>
      <c r="DA46" s="72"/>
      <c r="DB46" s="72"/>
      <c r="DC46" s="60">
        <v>6819</v>
      </c>
      <c r="DD46" s="60"/>
      <c r="DE46" s="60">
        <v>22875</v>
      </c>
      <c r="DF46" s="60">
        <v>24244</v>
      </c>
      <c r="DG46" s="60"/>
      <c r="DH46" s="60"/>
      <c r="DI46" s="60"/>
      <c r="DJ46" s="60"/>
      <c r="DK46" s="64"/>
      <c r="DL46" s="79">
        <v>208341</v>
      </c>
    </row>
    <row r="47" spans="1:116" s="3" customFormat="1" x14ac:dyDescent="0.3">
      <c r="A47" s="4">
        <v>866</v>
      </c>
      <c r="B47" s="19" t="s">
        <v>40</v>
      </c>
      <c r="C47" s="40">
        <f t="shared" si="1"/>
        <v>24450643</v>
      </c>
      <c r="D47" s="61">
        <v>20236089</v>
      </c>
      <c r="E47" s="62">
        <v>141304</v>
      </c>
      <c r="F47" s="62"/>
      <c r="G47" s="62"/>
      <c r="H47" s="62"/>
      <c r="I47" s="62"/>
      <c r="J47" s="62">
        <v>169440</v>
      </c>
      <c r="K47" s="62"/>
      <c r="L47" s="62">
        <v>179353</v>
      </c>
      <c r="M47" s="62"/>
      <c r="N47" s="62"/>
      <c r="O47" s="62"/>
      <c r="P47" s="62"/>
      <c r="Q47" s="60"/>
      <c r="R47" s="60"/>
      <c r="S47" s="60">
        <f>11990+321+6175+224+411+1115+2771+2610+990+2025+966</f>
        <v>29598</v>
      </c>
      <c r="T47" s="60"/>
      <c r="U47" s="60"/>
      <c r="V47" s="60"/>
      <c r="W47" s="60">
        <v>1036480</v>
      </c>
      <c r="X47" s="60">
        <v>808</v>
      </c>
      <c r="Y47" s="60">
        <v>0</v>
      </c>
      <c r="Z47" s="60">
        <v>0</v>
      </c>
      <c r="AA47" s="60">
        <v>26849</v>
      </c>
      <c r="AB47" s="60"/>
      <c r="AC47" s="60"/>
      <c r="AD47" s="60"/>
      <c r="AE47" s="60">
        <v>347463</v>
      </c>
      <c r="AF47" s="60"/>
      <c r="AG47" s="60"/>
      <c r="AH47" s="62">
        <v>196509</v>
      </c>
      <c r="AI47" s="62"/>
      <c r="AJ47" s="62"/>
      <c r="AK47" s="62">
        <v>590038</v>
      </c>
      <c r="AL47" s="62">
        <v>174990</v>
      </c>
      <c r="AM47" s="62"/>
      <c r="AN47" s="62"/>
      <c r="AO47" s="62"/>
      <c r="AP47" s="62"/>
      <c r="AQ47" s="62"/>
      <c r="AR47" s="62"/>
      <c r="AS47" s="62"/>
      <c r="AT47" s="62"/>
      <c r="AU47" s="62">
        <v>247200</v>
      </c>
      <c r="AV47" s="62"/>
      <c r="AW47" s="62"/>
      <c r="AX47" s="62"/>
      <c r="AY47" s="62"/>
      <c r="AZ47" s="62">
        <v>159916</v>
      </c>
      <c r="BA47" s="62">
        <v>50362</v>
      </c>
      <c r="BB47" s="62">
        <v>41772</v>
      </c>
      <c r="BC47" s="62">
        <v>157584</v>
      </c>
      <c r="BD47" s="62"/>
      <c r="BE47" s="62"/>
      <c r="BF47" s="62"/>
      <c r="BG47" s="60"/>
      <c r="BH47" s="60">
        <v>4250</v>
      </c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>
        <v>28741</v>
      </c>
      <c r="BT47" s="60"/>
      <c r="BU47" s="60"/>
      <c r="BV47" s="60"/>
      <c r="BW47" s="60">
        <v>-20140</v>
      </c>
      <c r="BX47" s="60"/>
      <c r="BY47" s="60"/>
      <c r="BZ47" s="60"/>
      <c r="CA47" s="60"/>
      <c r="CB47" s="60"/>
      <c r="CC47" s="60"/>
      <c r="CD47" s="60"/>
      <c r="CE47" s="60"/>
      <c r="CF47" s="60"/>
      <c r="CG47" s="60">
        <v>1940</v>
      </c>
      <c r="CH47" s="60"/>
      <c r="CI47" s="60"/>
      <c r="CJ47" s="60"/>
      <c r="CK47" s="60"/>
      <c r="CL47" s="60">
        <v>194000</v>
      </c>
      <c r="CM47" s="60"/>
      <c r="CN47" s="60"/>
      <c r="CO47" s="60"/>
      <c r="CP47" s="60"/>
      <c r="CQ47" s="60"/>
      <c r="CR47" s="60"/>
      <c r="CS47" s="60"/>
      <c r="CT47" s="60"/>
      <c r="CU47" s="60">
        <v>18117</v>
      </c>
      <c r="CV47" s="60">
        <v>31688</v>
      </c>
      <c r="CW47" s="60">
        <v>-299</v>
      </c>
      <c r="CX47" s="60">
        <v>69311</v>
      </c>
      <c r="CY47" s="72"/>
      <c r="CZ47" s="72"/>
      <c r="DA47" s="72"/>
      <c r="DB47" s="72"/>
      <c r="DC47" s="60">
        <v>16712</v>
      </c>
      <c r="DD47" s="60"/>
      <c r="DE47" s="60">
        <v>27466</v>
      </c>
      <c r="DF47" s="60">
        <v>24093</v>
      </c>
      <c r="DG47" s="60"/>
      <c r="DH47" s="60"/>
      <c r="DI47" s="60"/>
      <c r="DJ47" s="60"/>
      <c r="DK47" s="64">
        <v>39390</v>
      </c>
      <c r="DL47" s="79">
        <v>229619</v>
      </c>
    </row>
    <row r="48" spans="1:116" s="3" customFormat="1" x14ac:dyDescent="0.3">
      <c r="A48" s="4">
        <v>868</v>
      </c>
      <c r="B48" s="19" t="s">
        <v>41</v>
      </c>
      <c r="C48" s="40">
        <f t="shared" si="1"/>
        <v>8598811</v>
      </c>
      <c r="D48" s="61">
        <f>6768444+221595</f>
        <v>6990039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0"/>
      <c r="R48" s="60"/>
      <c r="S48" s="60"/>
      <c r="T48" s="60"/>
      <c r="U48" s="60"/>
      <c r="V48" s="60"/>
      <c r="W48" s="60">
        <v>124894</v>
      </c>
      <c r="X48" s="60">
        <v>5748</v>
      </c>
      <c r="Y48" s="60">
        <v>0</v>
      </c>
      <c r="Z48" s="60">
        <v>8703</v>
      </c>
      <c r="AA48" s="60">
        <v>7367</v>
      </c>
      <c r="AB48" s="60"/>
      <c r="AC48" s="60"/>
      <c r="AD48" s="60"/>
      <c r="AE48" s="60"/>
      <c r="AF48" s="60"/>
      <c r="AG48" s="60">
        <v>500000</v>
      </c>
      <c r="AH48" s="62"/>
      <c r="AI48" s="62"/>
      <c r="AJ48" s="62"/>
      <c r="AK48" s="62">
        <v>623462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>
        <v>135440</v>
      </c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>
        <v>15538</v>
      </c>
      <c r="CI48" s="60">
        <v>-15538</v>
      </c>
      <c r="CJ48" s="60"/>
      <c r="CK48" s="60"/>
      <c r="CL48" s="60"/>
      <c r="CM48" s="60">
        <v>22195</v>
      </c>
      <c r="CN48" s="60"/>
      <c r="CO48" s="60"/>
      <c r="CP48" s="60"/>
      <c r="CQ48" s="60"/>
      <c r="CR48" s="60">
        <v>-655</v>
      </c>
      <c r="CS48" s="60">
        <v>7651</v>
      </c>
      <c r="CT48" s="60">
        <v>-7651</v>
      </c>
      <c r="CU48" s="60">
        <v>118</v>
      </c>
      <c r="CV48" s="60"/>
      <c r="CW48" s="60"/>
      <c r="CX48" s="60">
        <v>48539</v>
      </c>
      <c r="CY48" s="72">
        <v>2630</v>
      </c>
      <c r="CZ48" s="72"/>
      <c r="DA48" s="72"/>
      <c r="DB48" s="72"/>
      <c r="DC48" s="60">
        <v>35569</v>
      </c>
      <c r="DD48" s="60"/>
      <c r="DE48" s="60">
        <v>44412</v>
      </c>
      <c r="DF48" s="60">
        <v>21028</v>
      </c>
      <c r="DG48" s="60"/>
      <c r="DH48" s="60"/>
      <c r="DI48" s="60"/>
      <c r="DJ48" s="60"/>
      <c r="DK48" s="64"/>
      <c r="DL48" s="79">
        <v>29322</v>
      </c>
    </row>
    <row r="49" spans="1:116" s="3" customFormat="1" x14ac:dyDescent="0.3">
      <c r="A49" s="4">
        <v>870</v>
      </c>
      <c r="B49" s="19" t="s">
        <v>42</v>
      </c>
      <c r="C49" s="40">
        <f t="shared" si="1"/>
        <v>27276523</v>
      </c>
      <c r="D49" s="61">
        <v>23238838</v>
      </c>
      <c r="E49" s="62"/>
      <c r="F49" s="62"/>
      <c r="G49" s="62"/>
      <c r="H49" s="62"/>
      <c r="I49" s="62"/>
      <c r="J49" s="62">
        <v>66398</v>
      </c>
      <c r="K49" s="62"/>
      <c r="L49" s="62"/>
      <c r="M49" s="62"/>
      <c r="N49" s="62"/>
      <c r="O49" s="62"/>
      <c r="P49" s="62"/>
      <c r="Q49" s="60">
        <v>131868</v>
      </c>
      <c r="R49" s="60">
        <v>-80191</v>
      </c>
      <c r="S49" s="60">
        <f>2167+2695</f>
        <v>4862</v>
      </c>
      <c r="T49" s="60"/>
      <c r="U49" s="60"/>
      <c r="V49" s="60"/>
      <c r="W49" s="60">
        <v>614819</v>
      </c>
      <c r="X49" s="60">
        <v>7792</v>
      </c>
      <c r="Y49" s="60">
        <v>6247</v>
      </c>
      <c r="Z49" s="60">
        <v>113592</v>
      </c>
      <c r="AA49" s="60">
        <v>31241</v>
      </c>
      <c r="AB49" s="60"/>
      <c r="AC49" s="60"/>
      <c r="AD49" s="60"/>
      <c r="AE49" s="60"/>
      <c r="AF49" s="60">
        <v>500000</v>
      </c>
      <c r="AG49" s="60"/>
      <c r="AH49" s="62"/>
      <c r="AI49" s="62"/>
      <c r="AJ49" s="62"/>
      <c r="AK49" s="62">
        <v>1222810</v>
      </c>
      <c r="AL49" s="62"/>
      <c r="AM49" s="62"/>
      <c r="AN49" s="62">
        <v>35000</v>
      </c>
      <c r="AO49" s="62"/>
      <c r="AP49" s="62">
        <v>34000</v>
      </c>
      <c r="AQ49" s="62"/>
      <c r="AR49" s="62"/>
      <c r="AS49" s="62"/>
      <c r="AT49" s="62"/>
      <c r="AU49" s="62"/>
      <c r="AV49" s="62"/>
      <c r="AW49" s="62"/>
      <c r="AX49" s="62"/>
      <c r="AY49" s="62"/>
      <c r="AZ49" s="62">
        <v>304340</v>
      </c>
      <c r="BA49" s="62"/>
      <c r="BB49" s="62"/>
      <c r="BC49" s="62">
        <v>188854</v>
      </c>
      <c r="BD49" s="62"/>
      <c r="BE49" s="62"/>
      <c r="BF49" s="62"/>
      <c r="BG49" s="60">
        <v>10250</v>
      </c>
      <c r="BH49" s="60"/>
      <c r="BI49" s="60"/>
      <c r="BJ49" s="60"/>
      <c r="BK49" s="60"/>
      <c r="BL49" s="60"/>
      <c r="BM49" s="60"/>
      <c r="BN49" s="60"/>
      <c r="BO49" s="60">
        <v>-4250</v>
      </c>
      <c r="BP49" s="60"/>
      <c r="BQ49" s="60"/>
      <c r="BR49" s="60"/>
      <c r="BS49" s="60">
        <v>96572</v>
      </c>
      <c r="BT49" s="60"/>
      <c r="BU49" s="60"/>
      <c r="BV49" s="60"/>
      <c r="BW49" s="60">
        <v>-18722</v>
      </c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>
        <v>14865</v>
      </c>
      <c r="CI49" s="60"/>
      <c r="CJ49" s="60"/>
      <c r="CK49" s="60"/>
      <c r="CL49" s="60">
        <v>194000</v>
      </c>
      <c r="CM49" s="60"/>
      <c r="CN49" s="60"/>
      <c r="CO49" s="60"/>
      <c r="CP49" s="60"/>
      <c r="CQ49" s="60"/>
      <c r="CR49" s="60"/>
      <c r="CS49" s="60">
        <v>32161</v>
      </c>
      <c r="CT49" s="60">
        <v>-1524</v>
      </c>
      <c r="CU49" s="60">
        <v>35280</v>
      </c>
      <c r="CV49" s="60">
        <v>37963</v>
      </c>
      <c r="CW49" s="60">
        <v>-463</v>
      </c>
      <c r="CX49" s="60">
        <v>49454</v>
      </c>
      <c r="CY49" s="72">
        <v>34854</v>
      </c>
      <c r="CZ49" s="72"/>
      <c r="DA49" s="72"/>
      <c r="DB49" s="72">
        <v>-28326</v>
      </c>
      <c r="DC49" s="60">
        <v>50569</v>
      </c>
      <c r="DD49" s="60">
        <v>-1069</v>
      </c>
      <c r="DE49" s="60">
        <v>22745</v>
      </c>
      <c r="DF49" s="60">
        <v>25070</v>
      </c>
      <c r="DG49" s="60"/>
      <c r="DH49" s="60"/>
      <c r="DI49" s="60"/>
      <c r="DJ49" s="60"/>
      <c r="DK49" s="64">
        <v>39604</v>
      </c>
      <c r="DL49" s="79">
        <v>267020</v>
      </c>
    </row>
    <row r="50" spans="1:116" s="3" customFormat="1" x14ac:dyDescent="0.3">
      <c r="A50" s="4">
        <v>872</v>
      </c>
      <c r="B50" s="19" t="s">
        <v>43</v>
      </c>
      <c r="C50" s="40">
        <f t="shared" si="1"/>
        <v>15547406</v>
      </c>
      <c r="D50" s="61">
        <v>13305046</v>
      </c>
      <c r="E50" s="62"/>
      <c r="F50" s="62">
        <v>41436</v>
      </c>
      <c r="G50" s="62"/>
      <c r="H50" s="62"/>
      <c r="I50" s="62"/>
      <c r="J50" s="62">
        <v>95234</v>
      </c>
      <c r="K50" s="62"/>
      <c r="L50" s="62"/>
      <c r="M50" s="62"/>
      <c r="N50" s="62"/>
      <c r="O50" s="62"/>
      <c r="P50" s="62"/>
      <c r="Q50" s="60"/>
      <c r="R50" s="60"/>
      <c r="S50" s="60">
        <f>1100+3164+153-153+4125+23114</f>
        <v>31503</v>
      </c>
      <c r="T50" s="60">
        <v>153</v>
      </c>
      <c r="U50" s="60"/>
      <c r="V50" s="60"/>
      <c r="W50" s="60">
        <v>118747</v>
      </c>
      <c r="X50" s="60">
        <v>3430</v>
      </c>
      <c r="Y50" s="60">
        <v>0</v>
      </c>
      <c r="Z50" s="60">
        <v>0</v>
      </c>
      <c r="AA50" s="60">
        <v>14097</v>
      </c>
      <c r="AB50" s="60"/>
      <c r="AC50" s="60"/>
      <c r="AD50" s="60"/>
      <c r="AE50" s="60">
        <v>398623</v>
      </c>
      <c r="AF50" s="60"/>
      <c r="AG50" s="60"/>
      <c r="AH50" s="62">
        <v>172359</v>
      </c>
      <c r="AI50" s="62"/>
      <c r="AJ50" s="62"/>
      <c r="AK50" s="62">
        <v>644158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>
        <v>87201</v>
      </c>
      <c r="BA50" s="62"/>
      <c r="BB50" s="62">
        <v>39472</v>
      </c>
      <c r="BC50" s="62">
        <v>170000</v>
      </c>
      <c r="BD50" s="62"/>
      <c r="BE50" s="62"/>
      <c r="BF50" s="62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>
        <v>236784</v>
      </c>
      <c r="BT50" s="60"/>
      <c r="BU50" s="60"/>
      <c r="BV50" s="60"/>
      <c r="BW50" s="60">
        <v>-85500</v>
      </c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>
        <v>8000</v>
      </c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>
        <v>9905</v>
      </c>
      <c r="CV50" s="60"/>
      <c r="CW50" s="60"/>
      <c r="CX50" s="60">
        <v>53449</v>
      </c>
      <c r="CY50" s="72"/>
      <c r="CZ50" s="72"/>
      <c r="DA50" s="72"/>
      <c r="DB50" s="72"/>
      <c r="DC50" s="60">
        <v>6000</v>
      </c>
      <c r="DD50" s="60"/>
      <c r="DE50" s="60">
        <v>21911</v>
      </c>
      <c r="DF50" s="60">
        <v>22535</v>
      </c>
      <c r="DG50" s="60"/>
      <c r="DH50" s="60"/>
      <c r="DI50" s="60"/>
      <c r="DJ50" s="60"/>
      <c r="DK50" s="64"/>
      <c r="DL50" s="79">
        <v>152863</v>
      </c>
    </row>
    <row r="51" spans="1:116" s="3" customFormat="1" x14ac:dyDescent="0.3">
      <c r="A51" s="4">
        <v>874</v>
      </c>
      <c r="B51" s="19" t="s">
        <v>44</v>
      </c>
      <c r="C51" s="40">
        <f t="shared" si="1"/>
        <v>52247710</v>
      </c>
      <c r="D51" s="61">
        <v>49103270</v>
      </c>
      <c r="E51" s="62"/>
      <c r="F51" s="62"/>
      <c r="G51" s="62"/>
      <c r="H51" s="62"/>
      <c r="I51" s="62">
        <v>150874</v>
      </c>
      <c r="J51" s="62">
        <v>258225</v>
      </c>
      <c r="K51" s="62"/>
      <c r="L51" s="62"/>
      <c r="M51" s="62"/>
      <c r="N51" s="62"/>
      <c r="O51" s="62"/>
      <c r="P51" s="62"/>
      <c r="Q51" s="60"/>
      <c r="R51" s="60"/>
      <c r="S51" s="60">
        <f>45236+7414+36927+114598+3412-3476-3850+63525-6237</f>
        <v>257549</v>
      </c>
      <c r="T51" s="60"/>
      <c r="U51" s="60"/>
      <c r="V51" s="60"/>
      <c r="W51" s="60">
        <v>2</v>
      </c>
      <c r="X51" s="60">
        <v>0</v>
      </c>
      <c r="Y51" s="60">
        <v>0</v>
      </c>
      <c r="Z51" s="60">
        <v>0</v>
      </c>
      <c r="AA51" s="60">
        <v>42150</v>
      </c>
      <c r="AB51" s="60"/>
      <c r="AC51" s="60"/>
      <c r="AD51" s="60"/>
      <c r="AE51" s="60"/>
      <c r="AF51" s="60"/>
      <c r="AG51" s="60"/>
      <c r="AH51" s="62">
        <v>416947</v>
      </c>
      <c r="AI51" s="62"/>
      <c r="AJ51" s="62"/>
      <c r="AK51" s="62">
        <v>784973</v>
      </c>
      <c r="AL51" s="62"/>
      <c r="AM51" s="62"/>
      <c r="AN51" s="62"/>
      <c r="AO51" s="62"/>
      <c r="AP51" s="62">
        <v>34000</v>
      </c>
      <c r="AQ51" s="62"/>
      <c r="AR51" s="62"/>
      <c r="AS51" s="62"/>
      <c r="AT51" s="62"/>
      <c r="AU51" s="62"/>
      <c r="AV51" s="62"/>
      <c r="AW51" s="62"/>
      <c r="AX51" s="62"/>
      <c r="AY51" s="62"/>
      <c r="AZ51" s="62">
        <v>329701</v>
      </c>
      <c r="BA51" s="62"/>
      <c r="BB51" s="62"/>
      <c r="BC51" s="62">
        <v>182458</v>
      </c>
      <c r="BD51" s="62"/>
      <c r="BE51" s="62"/>
      <c r="BF51" s="62"/>
      <c r="BG51" s="60"/>
      <c r="BH51" s="60">
        <v>14000</v>
      </c>
      <c r="BI51" s="60"/>
      <c r="BJ51" s="60"/>
      <c r="BK51" s="60"/>
      <c r="BL51" s="60">
        <v>10000</v>
      </c>
      <c r="BM51" s="60">
        <v>2000</v>
      </c>
      <c r="BN51" s="60"/>
      <c r="BO51" s="60"/>
      <c r="BP51" s="60"/>
      <c r="BQ51" s="60"/>
      <c r="BR51" s="60"/>
      <c r="BS51" s="60">
        <v>37385</v>
      </c>
      <c r="BT51" s="60">
        <v>18800</v>
      </c>
      <c r="BU51" s="60"/>
      <c r="BV51" s="60">
        <v>20600</v>
      </c>
      <c r="BW51" s="60">
        <v>-50756</v>
      </c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>
        <v>7538</v>
      </c>
      <c r="CI51" s="60"/>
      <c r="CJ51" s="60"/>
      <c r="CK51" s="60"/>
      <c r="CL51" s="60"/>
      <c r="CM51" s="60">
        <v>2133</v>
      </c>
      <c r="CN51" s="60"/>
      <c r="CO51" s="60">
        <v>1512</v>
      </c>
      <c r="CP51" s="60"/>
      <c r="CQ51" s="60"/>
      <c r="CR51" s="60"/>
      <c r="CS51" s="60"/>
      <c r="CT51" s="60"/>
      <c r="CU51" s="60">
        <v>23511</v>
      </c>
      <c r="CV51" s="60">
        <v>6199</v>
      </c>
      <c r="CW51" s="60"/>
      <c r="CX51" s="60">
        <v>81561</v>
      </c>
      <c r="CY51" s="72"/>
      <c r="CZ51" s="72"/>
      <c r="DA51" s="72"/>
      <c r="DB51" s="72"/>
      <c r="DC51" s="60">
        <v>18188</v>
      </c>
      <c r="DD51" s="60"/>
      <c r="DE51" s="60">
        <v>28439</v>
      </c>
      <c r="DF51" s="60">
        <v>29848</v>
      </c>
      <c r="DG51" s="60"/>
      <c r="DH51" s="60"/>
      <c r="DI51" s="60"/>
      <c r="DJ51" s="60"/>
      <c r="DK51" s="64">
        <v>43604</v>
      </c>
      <c r="DL51" s="79">
        <v>392999</v>
      </c>
    </row>
    <row r="52" spans="1:116" s="3" customFormat="1" x14ac:dyDescent="0.3">
      <c r="A52" s="4">
        <v>876</v>
      </c>
      <c r="B52" s="19" t="s">
        <v>45</v>
      </c>
      <c r="C52" s="40">
        <f t="shared" si="1"/>
        <v>18892874</v>
      </c>
      <c r="D52" s="61">
        <v>16187844</v>
      </c>
      <c r="E52" s="62"/>
      <c r="F52" s="62">
        <v>101464</v>
      </c>
      <c r="G52" s="62"/>
      <c r="H52" s="62"/>
      <c r="I52" s="62"/>
      <c r="J52" s="62">
        <v>108176</v>
      </c>
      <c r="K52" s="62"/>
      <c r="L52" s="62"/>
      <c r="M52" s="62"/>
      <c r="N52" s="62"/>
      <c r="O52" s="62"/>
      <c r="P52" s="62"/>
      <c r="Q52" s="60"/>
      <c r="R52" s="60"/>
      <c r="S52" s="60"/>
      <c r="T52" s="60"/>
      <c r="U52" s="60"/>
      <c r="V52" s="60"/>
      <c r="W52" s="60">
        <v>250001</v>
      </c>
      <c r="X52" s="60">
        <v>9602</v>
      </c>
      <c r="Y52" s="60">
        <v>150805</v>
      </c>
      <c r="Z52" s="60">
        <v>2705</v>
      </c>
      <c r="AA52" s="60">
        <v>20190</v>
      </c>
      <c r="AB52" s="60"/>
      <c r="AC52" s="60"/>
      <c r="AD52" s="60"/>
      <c r="AE52" s="60">
        <v>400000</v>
      </c>
      <c r="AF52" s="60"/>
      <c r="AG52" s="60"/>
      <c r="AH52" s="62">
        <v>235630</v>
      </c>
      <c r="AI52" s="62"/>
      <c r="AJ52" s="62"/>
      <c r="AK52" s="62">
        <v>509016</v>
      </c>
      <c r="AL52" s="62">
        <v>33661</v>
      </c>
      <c r="AM52" s="62"/>
      <c r="AN52" s="62"/>
      <c r="AO52" s="62"/>
      <c r="AP52" s="62"/>
      <c r="AQ52" s="62"/>
      <c r="AR52" s="62"/>
      <c r="AS52" s="62"/>
      <c r="AT52" s="62"/>
      <c r="AU52" s="62">
        <v>150000</v>
      </c>
      <c r="AV52" s="62"/>
      <c r="AW52" s="62"/>
      <c r="AX52" s="62"/>
      <c r="AY52" s="62"/>
      <c r="AZ52" s="62">
        <v>301980</v>
      </c>
      <c r="BA52" s="62"/>
      <c r="BB52" s="62"/>
      <c r="BC52" s="62">
        <v>172230</v>
      </c>
      <c r="BD52" s="62"/>
      <c r="BE52" s="62"/>
      <c r="BF52" s="62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>
        <v>7082</v>
      </c>
      <c r="CN52" s="60"/>
      <c r="CO52" s="60"/>
      <c r="CP52" s="60"/>
      <c r="CQ52" s="60"/>
      <c r="CR52" s="60"/>
      <c r="CS52" s="60"/>
      <c r="CT52" s="60"/>
      <c r="CU52" s="60">
        <v>13430</v>
      </c>
      <c r="CV52" s="60"/>
      <c r="CW52" s="60"/>
      <c r="CX52" s="60"/>
      <c r="CY52" s="72"/>
      <c r="CZ52" s="72"/>
      <c r="DA52" s="72"/>
      <c r="DB52" s="72"/>
      <c r="DC52" s="60">
        <v>20481</v>
      </c>
      <c r="DD52" s="60"/>
      <c r="DE52" s="60">
        <v>21517</v>
      </c>
      <c r="DF52" s="60">
        <v>23211</v>
      </c>
      <c r="DG52" s="60"/>
      <c r="DH52" s="60"/>
      <c r="DI52" s="60"/>
      <c r="DJ52" s="60"/>
      <c r="DK52" s="64">
        <v>38747</v>
      </c>
      <c r="DL52" s="79">
        <v>135102</v>
      </c>
    </row>
    <row r="53" spans="1:116" s="3" customFormat="1" x14ac:dyDescent="0.3">
      <c r="A53" s="4">
        <v>878</v>
      </c>
      <c r="B53" s="19" t="s">
        <v>46</v>
      </c>
      <c r="C53" s="40">
        <f t="shared" si="1"/>
        <v>29074859</v>
      </c>
      <c r="D53" s="61">
        <v>27129089</v>
      </c>
      <c r="E53" s="62"/>
      <c r="F53" s="62"/>
      <c r="G53" s="62"/>
      <c r="H53" s="62"/>
      <c r="I53" s="62"/>
      <c r="J53" s="62">
        <v>175034</v>
      </c>
      <c r="K53" s="62"/>
      <c r="L53" s="62"/>
      <c r="M53" s="62"/>
      <c r="N53" s="62"/>
      <c r="O53" s="62"/>
      <c r="P53" s="62"/>
      <c r="Q53" s="60"/>
      <c r="R53" s="60"/>
      <c r="S53" s="60"/>
      <c r="T53" s="60"/>
      <c r="U53" s="60"/>
      <c r="V53" s="60">
        <v>-1100</v>
      </c>
      <c r="W53" s="60">
        <v>54934</v>
      </c>
      <c r="X53" s="60">
        <v>0</v>
      </c>
      <c r="Y53" s="60">
        <v>0</v>
      </c>
      <c r="Z53" s="60">
        <v>0</v>
      </c>
      <c r="AA53" s="60">
        <v>23944</v>
      </c>
      <c r="AB53" s="60"/>
      <c r="AC53" s="60"/>
      <c r="AD53" s="60"/>
      <c r="AE53" s="60"/>
      <c r="AF53" s="60"/>
      <c r="AG53" s="60"/>
      <c r="AH53" s="62">
        <v>90369</v>
      </c>
      <c r="AI53" s="62"/>
      <c r="AJ53" s="62"/>
      <c r="AK53" s="62"/>
      <c r="AL53" s="62"/>
      <c r="AM53" s="62"/>
      <c r="AN53" s="62">
        <v>15000</v>
      </c>
      <c r="AO53" s="62"/>
      <c r="AP53" s="62"/>
      <c r="AQ53" s="62"/>
      <c r="AR53" s="62"/>
      <c r="AS53" s="62">
        <v>8621</v>
      </c>
      <c r="AT53" s="62">
        <v>-8621</v>
      </c>
      <c r="AU53" s="62"/>
      <c r="AV53" s="62"/>
      <c r="AW53" s="62"/>
      <c r="AX53" s="62"/>
      <c r="AY53" s="62">
        <v>82400</v>
      </c>
      <c r="AZ53" s="62">
        <v>217784</v>
      </c>
      <c r="BA53" s="62">
        <v>18211</v>
      </c>
      <c r="BB53" s="62"/>
      <c r="BC53" s="62">
        <v>80920</v>
      </c>
      <c r="BD53" s="62"/>
      <c r="BE53" s="62"/>
      <c r="BF53" s="62"/>
      <c r="BG53" s="60"/>
      <c r="BH53" s="60"/>
      <c r="BI53" s="60"/>
      <c r="BJ53" s="60"/>
      <c r="BK53" s="60"/>
      <c r="BL53" s="60">
        <v>2000</v>
      </c>
      <c r="BM53" s="60">
        <v>4000</v>
      </c>
      <c r="BN53" s="60"/>
      <c r="BO53" s="60"/>
      <c r="BP53" s="60"/>
      <c r="BQ53" s="60"/>
      <c r="BR53" s="60"/>
      <c r="BS53" s="60">
        <v>31254</v>
      </c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>
        <v>491411</v>
      </c>
      <c r="CH53" s="60"/>
      <c r="CI53" s="60"/>
      <c r="CJ53" s="60"/>
      <c r="CK53" s="60"/>
      <c r="CL53" s="60">
        <v>194000</v>
      </c>
      <c r="CM53" s="60">
        <v>2966</v>
      </c>
      <c r="CN53" s="60"/>
      <c r="CO53" s="60"/>
      <c r="CP53" s="60"/>
      <c r="CQ53" s="60"/>
      <c r="CR53" s="60">
        <v>-6</v>
      </c>
      <c r="CS53" s="60"/>
      <c r="CT53" s="60"/>
      <c r="CU53" s="60">
        <v>17430</v>
      </c>
      <c r="CV53" s="60">
        <v>70</v>
      </c>
      <c r="CW53" s="60">
        <v>-70</v>
      </c>
      <c r="CX53" s="60">
        <v>51709</v>
      </c>
      <c r="CY53" s="72"/>
      <c r="CZ53" s="72"/>
      <c r="DA53" s="72">
        <v>289</v>
      </c>
      <c r="DB53" s="72"/>
      <c r="DC53" s="60">
        <v>36452</v>
      </c>
      <c r="DD53" s="60">
        <v>-2249</v>
      </c>
      <c r="DE53" s="60">
        <v>23154</v>
      </c>
      <c r="DF53" s="60">
        <v>25800</v>
      </c>
      <c r="DG53" s="60"/>
      <c r="DH53" s="60"/>
      <c r="DI53" s="60"/>
      <c r="DJ53" s="60"/>
      <c r="DK53" s="64"/>
      <c r="DL53" s="79">
        <v>310064</v>
      </c>
    </row>
    <row r="54" spans="1:116" s="3" customFormat="1" x14ac:dyDescent="0.3">
      <c r="A54" s="4">
        <v>800</v>
      </c>
      <c r="B54" s="19" t="s">
        <v>47</v>
      </c>
      <c r="C54" s="40">
        <f t="shared" si="1"/>
        <v>26038614</v>
      </c>
      <c r="D54" s="61">
        <v>23710428</v>
      </c>
      <c r="E54" s="62"/>
      <c r="F54" s="62"/>
      <c r="G54" s="62"/>
      <c r="H54" s="62"/>
      <c r="I54" s="62">
        <v>110698</v>
      </c>
      <c r="J54" s="62">
        <v>144462</v>
      </c>
      <c r="K54" s="62"/>
      <c r="L54" s="62"/>
      <c r="M54" s="62"/>
      <c r="N54" s="62"/>
      <c r="O54" s="62"/>
      <c r="P54" s="62"/>
      <c r="Q54" s="60"/>
      <c r="R54" s="60"/>
      <c r="S54" s="60">
        <f>67162+26847+3410-6497+1650+37821+8927+25727+4180+40964+1109+12672+8800</f>
        <v>232772</v>
      </c>
      <c r="T54" s="60">
        <v>6497</v>
      </c>
      <c r="U54" s="60"/>
      <c r="V54" s="60"/>
      <c r="W54" s="60">
        <v>1</v>
      </c>
      <c r="X54" s="60">
        <v>0</v>
      </c>
      <c r="Y54" s="60">
        <v>0</v>
      </c>
      <c r="Z54" s="60">
        <v>0</v>
      </c>
      <c r="AA54" s="60">
        <v>13318</v>
      </c>
      <c r="AB54" s="60"/>
      <c r="AC54" s="60"/>
      <c r="AD54" s="60"/>
      <c r="AE54" s="60"/>
      <c r="AF54" s="60"/>
      <c r="AG54" s="60">
        <v>499700</v>
      </c>
      <c r="AH54" s="62"/>
      <c r="AI54" s="62"/>
      <c r="AJ54" s="62"/>
      <c r="AK54" s="62"/>
      <c r="AL54" s="62">
        <v>165020</v>
      </c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>
        <v>304997</v>
      </c>
      <c r="BA54" s="62">
        <v>10992</v>
      </c>
      <c r="BB54" s="62">
        <v>60592</v>
      </c>
      <c r="BC54" s="62">
        <v>92388</v>
      </c>
      <c r="BD54" s="62"/>
      <c r="BE54" s="62">
        <v>79164</v>
      </c>
      <c r="BF54" s="62"/>
      <c r="BG54" s="60"/>
      <c r="BH54" s="60"/>
      <c r="BI54" s="60"/>
      <c r="BJ54" s="60"/>
      <c r="BK54" s="60"/>
      <c r="BL54" s="60">
        <v>4250</v>
      </c>
      <c r="BM54" s="60"/>
      <c r="BN54" s="60"/>
      <c r="BO54" s="60"/>
      <c r="BP54" s="60"/>
      <c r="BQ54" s="60"/>
      <c r="BR54" s="60"/>
      <c r="BS54" s="60">
        <v>14000</v>
      </c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>
        <v>15538</v>
      </c>
      <c r="CI54" s="60">
        <v>-15538</v>
      </c>
      <c r="CJ54" s="60"/>
      <c r="CK54" s="60"/>
      <c r="CL54" s="60">
        <v>194000</v>
      </c>
      <c r="CM54" s="60">
        <v>14831</v>
      </c>
      <c r="CN54" s="60"/>
      <c r="CO54" s="60"/>
      <c r="CP54" s="60"/>
      <c r="CQ54" s="60"/>
      <c r="CR54" s="60"/>
      <c r="CS54" s="60">
        <v>1798</v>
      </c>
      <c r="CT54" s="60"/>
      <c r="CU54" s="60">
        <v>19579</v>
      </c>
      <c r="CV54" s="60">
        <v>33851</v>
      </c>
      <c r="CW54" s="60">
        <v>-32628</v>
      </c>
      <c r="CX54" s="60">
        <v>69870</v>
      </c>
      <c r="CY54" s="72">
        <v>42489</v>
      </c>
      <c r="CZ54" s="72"/>
      <c r="DA54" s="72"/>
      <c r="DB54" s="72">
        <v>-39677</v>
      </c>
      <c r="DC54" s="60">
        <v>73819</v>
      </c>
      <c r="DD54" s="60">
        <v>-13069</v>
      </c>
      <c r="DE54" s="60">
        <v>22044</v>
      </c>
      <c r="DF54" s="60">
        <v>24871</v>
      </c>
      <c r="DG54" s="60"/>
      <c r="DH54" s="60"/>
      <c r="DI54" s="60"/>
      <c r="DJ54" s="60"/>
      <c r="DK54" s="64"/>
      <c r="DL54" s="79">
        <v>177557</v>
      </c>
    </row>
    <row r="55" spans="1:116" s="3" customFormat="1" x14ac:dyDescent="0.3">
      <c r="A55" s="4">
        <v>880</v>
      </c>
      <c r="B55" s="19" t="s">
        <v>48</v>
      </c>
      <c r="C55" s="40">
        <f t="shared" si="1"/>
        <v>16256348</v>
      </c>
      <c r="D55" s="61">
        <v>14507703</v>
      </c>
      <c r="E55" s="62"/>
      <c r="F55" s="62"/>
      <c r="G55" s="62"/>
      <c r="H55" s="62"/>
      <c r="I55" s="62"/>
      <c r="J55" s="62">
        <v>69722</v>
      </c>
      <c r="K55" s="62"/>
      <c r="L55" s="62"/>
      <c r="M55" s="62"/>
      <c r="N55" s="62"/>
      <c r="O55" s="62"/>
      <c r="P55" s="62"/>
      <c r="Q55" s="60"/>
      <c r="R55" s="60"/>
      <c r="S55" s="60">
        <f>557+63+100</f>
        <v>720</v>
      </c>
      <c r="T55" s="60"/>
      <c r="U55" s="60">
        <v>1100</v>
      </c>
      <c r="V55" s="60"/>
      <c r="W55" s="60">
        <v>543861</v>
      </c>
      <c r="X55" s="60">
        <v>5968</v>
      </c>
      <c r="Y55" s="60">
        <v>0</v>
      </c>
      <c r="Z55" s="60">
        <v>0</v>
      </c>
      <c r="AA55" s="60">
        <v>17498</v>
      </c>
      <c r="AB55" s="60"/>
      <c r="AC55" s="60"/>
      <c r="AD55" s="60"/>
      <c r="AE55" s="60"/>
      <c r="AF55" s="60"/>
      <c r="AG55" s="60"/>
      <c r="AH55" s="62"/>
      <c r="AI55" s="62"/>
      <c r="AJ55" s="62"/>
      <c r="AK55" s="62">
        <v>89682</v>
      </c>
      <c r="AL55" s="62">
        <v>220158</v>
      </c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>
        <v>229283</v>
      </c>
      <c r="BA55" s="62"/>
      <c r="BB55" s="62"/>
      <c r="BC55" s="62">
        <v>190000</v>
      </c>
      <c r="BD55" s="62"/>
      <c r="BE55" s="62"/>
      <c r="BF55" s="62"/>
      <c r="BG55" s="60">
        <v>8750</v>
      </c>
      <c r="BH55" s="60"/>
      <c r="BI55" s="60"/>
      <c r="BJ55" s="60"/>
      <c r="BK55" s="60"/>
      <c r="BL55" s="60">
        <v>28000</v>
      </c>
      <c r="BM55" s="60"/>
      <c r="BN55" s="60"/>
      <c r="BO55" s="60"/>
      <c r="BP55" s="60"/>
      <c r="BQ55" s="60"/>
      <c r="BR55" s="60"/>
      <c r="BS55" s="60"/>
      <c r="BT55" s="60"/>
      <c r="BU55" s="60">
        <v>19000</v>
      </c>
      <c r="BV55" s="60"/>
      <c r="BW55" s="60">
        <v>-13175</v>
      </c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>
        <v>9403</v>
      </c>
      <c r="CN55" s="60"/>
      <c r="CO55" s="60"/>
      <c r="CP55" s="60"/>
      <c r="CQ55" s="60"/>
      <c r="CR55" s="60"/>
      <c r="CS55" s="60"/>
      <c r="CT55" s="60"/>
      <c r="CU55" s="60">
        <v>6674</v>
      </c>
      <c r="CV55" s="60">
        <v>300</v>
      </c>
      <c r="CW55" s="60"/>
      <c r="CX55" s="60">
        <v>50329</v>
      </c>
      <c r="CY55" s="72">
        <v>1480</v>
      </c>
      <c r="CZ55" s="72"/>
      <c r="DA55" s="72"/>
      <c r="DB55" s="72"/>
      <c r="DC55" s="60">
        <v>15211</v>
      </c>
      <c r="DD55" s="60"/>
      <c r="DE55" s="60">
        <v>21978</v>
      </c>
      <c r="DF55" s="60">
        <v>23003</v>
      </c>
      <c r="DG55" s="60"/>
      <c r="DH55" s="60"/>
      <c r="DI55" s="60"/>
      <c r="DJ55" s="60"/>
      <c r="DK55" s="64">
        <v>29743</v>
      </c>
      <c r="DL55" s="79">
        <v>179957</v>
      </c>
    </row>
    <row r="56" spans="1:116" s="3" customFormat="1" x14ac:dyDescent="0.3">
      <c r="A56" s="4">
        <v>882</v>
      </c>
      <c r="B56" s="19" t="s">
        <v>49</v>
      </c>
      <c r="C56" s="40">
        <f t="shared" si="1"/>
        <v>21537923</v>
      </c>
      <c r="D56" s="61">
        <v>18142056</v>
      </c>
      <c r="E56" s="62"/>
      <c r="F56" s="62"/>
      <c r="G56" s="62"/>
      <c r="H56" s="62"/>
      <c r="I56" s="62">
        <v>60440</v>
      </c>
      <c r="J56" s="62">
        <v>108734</v>
      </c>
      <c r="K56" s="62">
        <v>43991</v>
      </c>
      <c r="L56" s="62"/>
      <c r="M56" s="62"/>
      <c r="N56" s="62"/>
      <c r="O56" s="62"/>
      <c r="P56" s="62"/>
      <c r="Q56" s="60"/>
      <c r="R56" s="60"/>
      <c r="S56" s="60"/>
      <c r="T56" s="60"/>
      <c r="U56" s="60"/>
      <c r="V56" s="60"/>
      <c r="W56" s="60">
        <v>444503</v>
      </c>
      <c r="X56" s="60">
        <v>6282</v>
      </c>
      <c r="Y56" s="60">
        <v>20122</v>
      </c>
      <c r="Z56" s="60">
        <v>145728</v>
      </c>
      <c r="AA56" s="60">
        <v>25857</v>
      </c>
      <c r="AB56" s="60"/>
      <c r="AC56" s="60"/>
      <c r="AD56" s="60"/>
      <c r="AE56" s="60"/>
      <c r="AF56" s="60">
        <v>500000</v>
      </c>
      <c r="AG56" s="60"/>
      <c r="AH56" s="62"/>
      <c r="AI56" s="62"/>
      <c r="AJ56" s="62"/>
      <c r="AK56" s="62">
        <v>856549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>
        <v>67984</v>
      </c>
      <c r="BA56" s="62">
        <v>16024</v>
      </c>
      <c r="BB56" s="62">
        <v>40031</v>
      </c>
      <c r="BC56" s="62">
        <v>71057</v>
      </c>
      <c r="BD56" s="62"/>
      <c r="BE56" s="62">
        <v>79164</v>
      </c>
      <c r="BF56" s="62"/>
      <c r="BG56" s="60"/>
      <c r="BH56" s="60"/>
      <c r="BI56" s="60"/>
      <c r="BJ56" s="60"/>
      <c r="BK56" s="60"/>
      <c r="BL56" s="60"/>
      <c r="BM56" s="60">
        <v>6000</v>
      </c>
      <c r="BN56" s="60"/>
      <c r="BO56" s="60">
        <v>-2000</v>
      </c>
      <c r="BP56" s="60"/>
      <c r="BQ56" s="60"/>
      <c r="BR56" s="60"/>
      <c r="BS56" s="60">
        <v>96303</v>
      </c>
      <c r="BT56" s="60"/>
      <c r="BU56" s="60"/>
      <c r="BV56" s="60"/>
      <c r="BW56" s="60">
        <v>-7731</v>
      </c>
      <c r="BX56" s="60"/>
      <c r="BY56" s="60"/>
      <c r="BZ56" s="60">
        <v>554759</v>
      </c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>
        <v>654</v>
      </c>
      <c r="CN56" s="60"/>
      <c r="CO56" s="60"/>
      <c r="CP56" s="60"/>
      <c r="CQ56" s="60"/>
      <c r="CR56" s="60"/>
      <c r="CS56" s="60"/>
      <c r="CT56" s="60"/>
      <c r="CU56" s="60">
        <v>1778</v>
      </c>
      <c r="CV56" s="60">
        <v>500</v>
      </c>
      <c r="CW56" s="60"/>
      <c r="CX56" s="60">
        <v>20584</v>
      </c>
      <c r="CY56" s="72">
        <v>4476</v>
      </c>
      <c r="CZ56" s="72"/>
      <c r="DA56" s="72"/>
      <c r="DB56" s="72">
        <v>-2337</v>
      </c>
      <c r="DC56" s="60">
        <v>21142</v>
      </c>
      <c r="DD56" s="60"/>
      <c r="DE56" s="60">
        <v>28163</v>
      </c>
      <c r="DF56" s="60">
        <v>23588</v>
      </c>
      <c r="DG56" s="60"/>
      <c r="DH56" s="60"/>
      <c r="DI56" s="60"/>
      <c r="DJ56" s="60"/>
      <c r="DK56" s="64"/>
      <c r="DL56" s="79">
        <v>163522</v>
      </c>
    </row>
    <row r="57" spans="1:116" s="3" customFormat="1" x14ac:dyDescent="0.3">
      <c r="A57" s="4">
        <v>883</v>
      </c>
      <c r="B57" s="19" t="s">
        <v>50</v>
      </c>
      <c r="C57" s="40">
        <f t="shared" si="1"/>
        <v>21408861</v>
      </c>
      <c r="D57" s="61">
        <v>19661699</v>
      </c>
      <c r="E57" s="62"/>
      <c r="F57" s="62"/>
      <c r="G57" s="62"/>
      <c r="H57" s="62"/>
      <c r="I57" s="62"/>
      <c r="J57" s="62">
        <v>96113</v>
      </c>
      <c r="K57" s="62"/>
      <c r="L57" s="62"/>
      <c r="M57" s="62"/>
      <c r="N57" s="62"/>
      <c r="O57" s="62"/>
      <c r="P57" s="62"/>
      <c r="Q57" s="60"/>
      <c r="R57" s="60"/>
      <c r="S57" s="60">
        <f>1540+18700+10142+17531+2970</f>
        <v>50883</v>
      </c>
      <c r="T57" s="60"/>
      <c r="U57" s="60"/>
      <c r="V57" s="60"/>
      <c r="W57" s="60">
        <v>110456</v>
      </c>
      <c r="X57" s="60">
        <v>550</v>
      </c>
      <c r="Y57" s="60">
        <v>50940</v>
      </c>
      <c r="Z57" s="60">
        <v>0</v>
      </c>
      <c r="AA57" s="60">
        <v>32091</v>
      </c>
      <c r="AB57" s="60"/>
      <c r="AC57" s="60"/>
      <c r="AD57" s="60"/>
      <c r="AE57" s="60"/>
      <c r="AF57" s="60"/>
      <c r="AG57" s="60">
        <v>494100</v>
      </c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>
        <v>128565</v>
      </c>
      <c r="BA57" s="62"/>
      <c r="BB57" s="62"/>
      <c r="BC57" s="62"/>
      <c r="BD57" s="62"/>
      <c r="BE57" s="62"/>
      <c r="BF57" s="62"/>
      <c r="BG57" s="60"/>
      <c r="BH57" s="60">
        <v>4250</v>
      </c>
      <c r="BI57" s="60"/>
      <c r="BJ57" s="60"/>
      <c r="BK57" s="60"/>
      <c r="BL57" s="60">
        <v>6500</v>
      </c>
      <c r="BM57" s="60"/>
      <c r="BN57" s="60"/>
      <c r="BO57" s="60"/>
      <c r="BP57" s="60"/>
      <c r="BQ57" s="60"/>
      <c r="BR57" s="60"/>
      <c r="BS57" s="60">
        <v>82869</v>
      </c>
      <c r="BT57" s="60">
        <v>70625</v>
      </c>
      <c r="BU57" s="60">
        <v>28250</v>
      </c>
      <c r="BV57" s="60"/>
      <c r="BW57" s="60">
        <v>-32500</v>
      </c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>
        <v>194000</v>
      </c>
      <c r="CM57" s="60">
        <v>15376</v>
      </c>
      <c r="CN57" s="60"/>
      <c r="CO57" s="60"/>
      <c r="CP57" s="60"/>
      <c r="CQ57" s="60"/>
      <c r="CR57" s="60"/>
      <c r="CS57" s="60"/>
      <c r="CT57" s="60"/>
      <c r="CU57" s="60">
        <v>16819</v>
      </c>
      <c r="CV57" s="60"/>
      <c r="CW57" s="60"/>
      <c r="CX57" s="60">
        <v>57507</v>
      </c>
      <c r="CY57" s="72"/>
      <c r="CZ57" s="72"/>
      <c r="DA57" s="72"/>
      <c r="DB57" s="72"/>
      <c r="DC57" s="60">
        <v>70319</v>
      </c>
      <c r="DD57" s="60">
        <v>-7564</v>
      </c>
      <c r="DE57" s="60">
        <v>24524</v>
      </c>
      <c r="DF57" s="60">
        <v>24060</v>
      </c>
      <c r="DG57" s="60"/>
      <c r="DH57" s="60"/>
      <c r="DI57" s="60"/>
      <c r="DJ57" s="60"/>
      <c r="DK57" s="64"/>
      <c r="DL57" s="79">
        <v>228429</v>
      </c>
    </row>
    <row r="58" spans="1:116" s="3" customFormat="1" x14ac:dyDescent="0.3">
      <c r="A58" s="4">
        <v>884</v>
      </c>
      <c r="B58" s="19" t="s">
        <v>51</v>
      </c>
      <c r="C58" s="40">
        <f t="shared" si="1"/>
        <v>25458590</v>
      </c>
      <c r="D58" s="61">
        <v>22235857</v>
      </c>
      <c r="E58" s="62"/>
      <c r="F58" s="62"/>
      <c r="G58" s="62"/>
      <c r="H58" s="62"/>
      <c r="I58" s="62"/>
      <c r="J58" s="62">
        <v>183541</v>
      </c>
      <c r="K58" s="62"/>
      <c r="L58" s="62"/>
      <c r="M58" s="62"/>
      <c r="N58" s="62"/>
      <c r="O58" s="62"/>
      <c r="P58" s="62"/>
      <c r="Q58" s="60"/>
      <c r="R58" s="60"/>
      <c r="S58" s="60">
        <f>12844+12122+2420+5723+1430+4861+1672+4367+8428+9207</f>
        <v>63074</v>
      </c>
      <c r="T58" s="60"/>
      <c r="U58" s="60"/>
      <c r="V58" s="60"/>
      <c r="W58" s="60">
        <v>222585</v>
      </c>
      <c r="X58" s="60">
        <v>11820</v>
      </c>
      <c r="Y58" s="60">
        <v>34430</v>
      </c>
      <c r="Z58" s="60">
        <v>214759</v>
      </c>
      <c r="AA58" s="60">
        <v>27486</v>
      </c>
      <c r="AB58" s="60"/>
      <c r="AC58" s="60"/>
      <c r="AD58" s="60">
        <v>295000</v>
      </c>
      <c r="AE58" s="60"/>
      <c r="AF58" s="60"/>
      <c r="AG58" s="60"/>
      <c r="AH58" s="62"/>
      <c r="AI58" s="62"/>
      <c r="AJ58" s="62"/>
      <c r="AK58" s="62">
        <v>1291215</v>
      </c>
      <c r="AL58" s="62">
        <v>45492</v>
      </c>
      <c r="AM58" s="62"/>
      <c r="AN58" s="62">
        <v>35000</v>
      </c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>
        <v>184961</v>
      </c>
      <c r="BA58" s="62">
        <v>17942</v>
      </c>
      <c r="BB58" s="62"/>
      <c r="BC58" s="62"/>
      <c r="BD58" s="62"/>
      <c r="BE58" s="62"/>
      <c r="BF58" s="62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>
        <v>241653</v>
      </c>
      <c r="BT58" s="60">
        <v>37102</v>
      </c>
      <c r="BU58" s="60"/>
      <c r="BV58" s="60"/>
      <c r="BW58" s="60">
        <v>-65466</v>
      </c>
      <c r="BX58" s="60"/>
      <c r="BY58" s="60"/>
      <c r="BZ58" s="60"/>
      <c r="CA58" s="60"/>
      <c r="CB58" s="60"/>
      <c r="CC58" s="60"/>
      <c r="CD58" s="60"/>
      <c r="CE58" s="60"/>
      <c r="CF58" s="60"/>
      <c r="CG58" s="60">
        <v>1183</v>
      </c>
      <c r="CH58" s="60">
        <v>15538</v>
      </c>
      <c r="CI58" s="60">
        <v>-15538</v>
      </c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>
        <v>11950</v>
      </c>
      <c r="CV58" s="60"/>
      <c r="CW58" s="60"/>
      <c r="CX58" s="60">
        <v>46636</v>
      </c>
      <c r="CY58" s="72"/>
      <c r="CZ58" s="72"/>
      <c r="DA58" s="72"/>
      <c r="DB58" s="72"/>
      <c r="DC58" s="60">
        <v>54832</v>
      </c>
      <c r="DD58" s="60"/>
      <c r="DE58" s="60">
        <v>24394</v>
      </c>
      <c r="DF58" s="60">
        <v>24442</v>
      </c>
      <c r="DG58" s="60"/>
      <c r="DH58" s="60"/>
      <c r="DI58" s="60"/>
      <c r="DJ58" s="60"/>
      <c r="DK58" s="64"/>
      <c r="DL58" s="79">
        <v>218702</v>
      </c>
    </row>
    <row r="59" spans="1:116" s="3" customFormat="1" x14ac:dyDescent="0.3">
      <c r="A59" s="4">
        <v>888</v>
      </c>
      <c r="B59" s="19" t="s">
        <v>52</v>
      </c>
      <c r="C59" s="40">
        <f t="shared" si="1"/>
        <v>11324874</v>
      </c>
      <c r="D59" s="61">
        <v>9589187</v>
      </c>
      <c r="E59" s="62"/>
      <c r="F59" s="62"/>
      <c r="G59" s="62"/>
      <c r="H59" s="62"/>
      <c r="I59" s="62"/>
      <c r="J59" s="62">
        <v>66429</v>
      </c>
      <c r="K59" s="62"/>
      <c r="L59" s="62"/>
      <c r="M59" s="62"/>
      <c r="N59" s="62"/>
      <c r="O59" s="62"/>
      <c r="P59" s="62"/>
      <c r="Q59" s="60"/>
      <c r="R59" s="60"/>
      <c r="S59" s="60"/>
      <c r="T59" s="60"/>
      <c r="U59" s="60"/>
      <c r="V59" s="60"/>
      <c r="W59" s="60">
        <v>728949</v>
      </c>
      <c r="X59" s="60">
        <v>5141</v>
      </c>
      <c r="Y59" s="60">
        <v>3596</v>
      </c>
      <c r="Z59" s="60">
        <v>0</v>
      </c>
      <c r="AA59" s="60">
        <v>11618</v>
      </c>
      <c r="AB59" s="60"/>
      <c r="AC59" s="60"/>
      <c r="AD59" s="60"/>
      <c r="AE59" s="60"/>
      <c r="AF59" s="60"/>
      <c r="AG59" s="60"/>
      <c r="AH59" s="62">
        <v>396853</v>
      </c>
      <c r="AI59" s="62"/>
      <c r="AJ59" s="62"/>
      <c r="AK59" s="62"/>
      <c r="AL59" s="62">
        <v>22167</v>
      </c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>
        <v>79937</v>
      </c>
      <c r="BA59" s="62">
        <v>7774</v>
      </c>
      <c r="BB59" s="62">
        <v>39014</v>
      </c>
      <c r="BC59" s="62">
        <v>123554</v>
      </c>
      <c r="BD59" s="62"/>
      <c r="BE59" s="62"/>
      <c r="BF59" s="62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>
        <v>78711</v>
      </c>
      <c r="BT59" s="60"/>
      <c r="BU59" s="60"/>
      <c r="BV59" s="60"/>
      <c r="BW59" s="60">
        <v>-60211</v>
      </c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>
        <v>15538</v>
      </c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>
        <v>4977</v>
      </c>
      <c r="CV59" s="60">
        <v>14096</v>
      </c>
      <c r="CW59" s="60"/>
      <c r="CX59" s="60">
        <v>28863</v>
      </c>
      <c r="CY59" s="72"/>
      <c r="CZ59" s="72"/>
      <c r="DA59" s="72"/>
      <c r="DB59" s="72"/>
      <c r="DC59" s="60">
        <v>26069</v>
      </c>
      <c r="DD59" s="60"/>
      <c r="DE59" s="60">
        <v>22061</v>
      </c>
      <c r="DF59" s="60">
        <v>21655</v>
      </c>
      <c r="DG59" s="60"/>
      <c r="DH59" s="60"/>
      <c r="DI59" s="60"/>
      <c r="DJ59" s="60"/>
      <c r="DK59" s="64"/>
      <c r="DL59" s="79">
        <v>98896</v>
      </c>
    </row>
    <row r="60" spans="1:116" s="3" customFormat="1" x14ac:dyDescent="0.3">
      <c r="A60" s="4">
        <v>889</v>
      </c>
      <c r="B60" s="19" t="s">
        <v>53</v>
      </c>
      <c r="C60" s="40">
        <f t="shared" si="1"/>
        <v>25042544</v>
      </c>
      <c r="D60" s="61">
        <v>21137391</v>
      </c>
      <c r="E60" s="62"/>
      <c r="F60" s="62"/>
      <c r="G60" s="62"/>
      <c r="H60" s="62"/>
      <c r="I60" s="62">
        <v>47050</v>
      </c>
      <c r="J60" s="62">
        <v>37956</v>
      </c>
      <c r="K60" s="62">
        <v>101374</v>
      </c>
      <c r="L60" s="62"/>
      <c r="M60" s="62"/>
      <c r="N60" s="62"/>
      <c r="O60" s="62"/>
      <c r="P60" s="62"/>
      <c r="Q60" s="60"/>
      <c r="R60" s="60"/>
      <c r="S60" s="60">
        <f>61+2763+80+713+10954+1950+1710+144</f>
        <v>18375</v>
      </c>
      <c r="T60" s="60"/>
      <c r="U60" s="60"/>
      <c r="V60" s="60"/>
      <c r="W60" s="60">
        <v>956293</v>
      </c>
      <c r="X60" s="60">
        <v>16259</v>
      </c>
      <c r="Y60" s="60">
        <v>44446</v>
      </c>
      <c r="Z60" s="60">
        <v>241093</v>
      </c>
      <c r="AA60" s="60">
        <v>29470</v>
      </c>
      <c r="AB60" s="60"/>
      <c r="AC60" s="60"/>
      <c r="AD60" s="60"/>
      <c r="AE60" s="60"/>
      <c r="AF60" s="60"/>
      <c r="AG60" s="60"/>
      <c r="AH60" s="62"/>
      <c r="AI60" s="62"/>
      <c r="AJ60" s="62"/>
      <c r="AK60" s="62">
        <v>887881</v>
      </c>
      <c r="AL60" s="62">
        <v>11301</v>
      </c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>
        <v>125357</v>
      </c>
      <c r="BA60" s="62">
        <v>47763</v>
      </c>
      <c r="BB60" s="62"/>
      <c r="BC60" s="62"/>
      <c r="BD60" s="62"/>
      <c r="BE60" s="62"/>
      <c r="BF60" s="62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>
        <v>32763</v>
      </c>
      <c r="BT60" s="60"/>
      <c r="BU60" s="60"/>
      <c r="BV60" s="60">
        <v>38000</v>
      </c>
      <c r="BW60" s="60"/>
      <c r="BX60" s="60">
        <v>844603</v>
      </c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>
        <v>56150</v>
      </c>
      <c r="CN60" s="60">
        <v>-1512</v>
      </c>
      <c r="CO60" s="60"/>
      <c r="CP60" s="60"/>
      <c r="CQ60" s="60"/>
      <c r="CR60" s="60">
        <v>-6392</v>
      </c>
      <c r="CS60" s="60"/>
      <c r="CT60" s="60"/>
      <c r="CU60" s="60">
        <v>10964</v>
      </c>
      <c r="CV60" s="60"/>
      <c r="CW60" s="60"/>
      <c r="CX60" s="60">
        <v>73625</v>
      </c>
      <c r="CY60" s="72"/>
      <c r="CZ60" s="72"/>
      <c r="DA60" s="72"/>
      <c r="DB60" s="72"/>
      <c r="DC60" s="60">
        <v>23878</v>
      </c>
      <c r="DD60" s="60"/>
      <c r="DE60" s="60">
        <v>22405</v>
      </c>
      <c r="DF60" s="60">
        <v>24166</v>
      </c>
      <c r="DG60" s="60"/>
      <c r="DH60" s="60"/>
      <c r="DI60" s="60"/>
      <c r="DJ60" s="60"/>
      <c r="DK60" s="64"/>
      <c r="DL60" s="79">
        <v>221885</v>
      </c>
    </row>
    <row r="61" spans="1:116" s="3" customFormat="1" x14ac:dyDescent="0.3">
      <c r="A61" s="4">
        <v>890</v>
      </c>
      <c r="B61" s="19" t="s">
        <v>54</v>
      </c>
      <c r="C61" s="40">
        <f t="shared" si="1"/>
        <v>158647284</v>
      </c>
      <c r="D61" s="61">
        <v>145981132</v>
      </c>
      <c r="E61" s="62"/>
      <c r="F61" s="62">
        <v>311970</v>
      </c>
      <c r="G61" s="62"/>
      <c r="H61" s="62"/>
      <c r="I61" s="62">
        <v>15972</v>
      </c>
      <c r="J61" s="62">
        <v>1051315</v>
      </c>
      <c r="K61" s="62"/>
      <c r="L61" s="62"/>
      <c r="M61" s="62">
        <v>1783670</v>
      </c>
      <c r="N61" s="62">
        <v>-1783670</v>
      </c>
      <c r="O61" s="62">
        <v>1783700</v>
      </c>
      <c r="P61" s="62">
        <v>40412</v>
      </c>
      <c r="Q61" s="60">
        <v>134118</v>
      </c>
      <c r="R61" s="60"/>
      <c r="S61" s="60">
        <f>168939+4555+5826+55458+30563+2954+4806-9+147614-120+22507+74258+33122+42283+49339-1888+22384+71883+5054+10372+880+5150+65213+91735+65802+3080-6922+1000</f>
        <v>975838</v>
      </c>
      <c r="T61" s="60">
        <v>9</v>
      </c>
      <c r="U61" s="60"/>
      <c r="V61" s="60"/>
      <c r="W61" s="60">
        <v>1</v>
      </c>
      <c r="X61" s="60">
        <v>96214</v>
      </c>
      <c r="Y61" s="60">
        <v>0</v>
      </c>
      <c r="Z61" s="60">
        <v>0</v>
      </c>
      <c r="AA61" s="60">
        <v>137148</v>
      </c>
      <c r="AB61" s="60"/>
      <c r="AC61" s="60"/>
      <c r="AD61" s="60">
        <v>210000</v>
      </c>
      <c r="AE61" s="60"/>
      <c r="AF61" s="60"/>
      <c r="AG61" s="60">
        <v>500000</v>
      </c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>
        <v>1455449</v>
      </c>
      <c r="BA61" s="62">
        <v>35574</v>
      </c>
      <c r="BB61" s="62">
        <v>155148</v>
      </c>
      <c r="BC61" s="62">
        <v>86298</v>
      </c>
      <c r="BD61" s="62"/>
      <c r="BE61" s="62"/>
      <c r="BF61" s="62"/>
      <c r="BG61" s="60">
        <v>15000</v>
      </c>
      <c r="BH61" s="60">
        <v>4000</v>
      </c>
      <c r="BI61" s="60">
        <v>26000</v>
      </c>
      <c r="BJ61" s="60"/>
      <c r="BK61" s="60"/>
      <c r="BL61" s="60">
        <v>134750</v>
      </c>
      <c r="BM61" s="60">
        <v>12000</v>
      </c>
      <c r="BN61" s="60">
        <v>6000</v>
      </c>
      <c r="BO61" s="60">
        <v>-4000</v>
      </c>
      <c r="BP61" s="60"/>
      <c r="BQ61" s="60">
        <v>1505863</v>
      </c>
      <c r="BR61" s="60">
        <v>59980</v>
      </c>
      <c r="BS61" s="60">
        <v>19500</v>
      </c>
      <c r="BT61" s="60"/>
      <c r="BU61" s="60"/>
      <c r="BV61" s="60"/>
      <c r="BW61" s="60">
        <v>-2500</v>
      </c>
      <c r="BX61" s="60">
        <v>1540629</v>
      </c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>
        <v>53784</v>
      </c>
      <c r="CN61" s="60"/>
      <c r="CO61" s="60"/>
      <c r="CP61" s="60"/>
      <c r="CQ61" s="60"/>
      <c r="CR61" s="60">
        <v>-4659</v>
      </c>
      <c r="CS61" s="60">
        <v>237367</v>
      </c>
      <c r="CT61" s="60">
        <v>-19232</v>
      </c>
      <c r="CU61" s="60">
        <v>61836</v>
      </c>
      <c r="CV61" s="60">
        <v>175479</v>
      </c>
      <c r="CW61" s="60"/>
      <c r="CX61" s="60">
        <v>224190</v>
      </c>
      <c r="CY61" s="72">
        <v>2999</v>
      </c>
      <c r="CZ61" s="72"/>
      <c r="DA61" s="72"/>
      <c r="DB61" s="72"/>
      <c r="DC61" s="60">
        <v>77525</v>
      </c>
      <c r="DD61" s="60">
        <v>-64137</v>
      </c>
      <c r="DE61" s="60">
        <v>37167</v>
      </c>
      <c r="DF61" s="60">
        <v>53213</v>
      </c>
      <c r="DG61" s="60"/>
      <c r="DH61" s="60"/>
      <c r="DI61" s="60"/>
      <c r="DJ61" s="60"/>
      <c r="DK61" s="64">
        <v>44104</v>
      </c>
      <c r="DL61" s="79">
        <v>1480128</v>
      </c>
    </row>
    <row r="62" spans="1:116" s="3" customFormat="1" x14ac:dyDescent="0.3">
      <c r="A62" s="4">
        <v>892</v>
      </c>
      <c r="B62" s="19" t="s">
        <v>55</v>
      </c>
      <c r="C62" s="40">
        <f t="shared" si="1"/>
        <v>26306649</v>
      </c>
      <c r="D62" s="61">
        <v>23440020</v>
      </c>
      <c r="E62" s="62"/>
      <c r="F62" s="62">
        <v>111273</v>
      </c>
      <c r="G62" s="62"/>
      <c r="H62" s="62"/>
      <c r="I62" s="62"/>
      <c r="J62" s="62">
        <v>207733</v>
      </c>
      <c r="K62" s="62"/>
      <c r="L62" s="62"/>
      <c r="M62" s="62">
        <v>271129</v>
      </c>
      <c r="N62" s="62"/>
      <c r="O62" s="62"/>
      <c r="P62" s="62"/>
      <c r="Q62" s="60"/>
      <c r="R62" s="60"/>
      <c r="S62" s="60">
        <f>16334+1144+576+400+1139+1064+3054</f>
        <v>23711</v>
      </c>
      <c r="T62" s="60"/>
      <c r="U62" s="60"/>
      <c r="V62" s="60"/>
      <c r="W62" s="60">
        <v>304725</v>
      </c>
      <c r="X62" s="60">
        <v>4434</v>
      </c>
      <c r="Y62" s="60">
        <v>1</v>
      </c>
      <c r="Z62" s="60">
        <v>5</v>
      </c>
      <c r="AA62" s="60">
        <v>34004</v>
      </c>
      <c r="AB62" s="60">
        <v>10000</v>
      </c>
      <c r="AC62" s="60">
        <v>-10000</v>
      </c>
      <c r="AD62" s="60"/>
      <c r="AE62" s="60"/>
      <c r="AF62" s="60">
        <v>378265</v>
      </c>
      <c r="AG62" s="60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>
        <v>268262</v>
      </c>
      <c r="BA62" s="62"/>
      <c r="BB62" s="62"/>
      <c r="BC62" s="62">
        <v>93000</v>
      </c>
      <c r="BD62" s="62"/>
      <c r="BE62" s="62"/>
      <c r="BF62" s="62"/>
      <c r="BG62" s="60"/>
      <c r="BH62" s="60"/>
      <c r="BI62" s="60"/>
      <c r="BJ62" s="60"/>
      <c r="BK62" s="60"/>
      <c r="BL62" s="60">
        <v>4000</v>
      </c>
      <c r="BM62" s="60"/>
      <c r="BN62" s="60"/>
      <c r="BO62" s="60"/>
      <c r="BP62" s="60"/>
      <c r="BQ62" s="60"/>
      <c r="BR62" s="60"/>
      <c r="BS62" s="60">
        <v>130350</v>
      </c>
      <c r="BT62" s="60"/>
      <c r="BU62" s="60"/>
      <c r="BV62" s="60"/>
      <c r="BW62" s="60"/>
      <c r="BX62" s="60"/>
      <c r="BY62" s="60">
        <v>537714</v>
      </c>
      <c r="BZ62" s="60"/>
      <c r="CA62" s="60"/>
      <c r="CB62" s="60"/>
      <c r="CC62" s="60"/>
      <c r="CD62" s="60"/>
      <c r="CE62" s="60"/>
      <c r="CF62" s="60"/>
      <c r="CG62" s="60"/>
      <c r="CH62" s="64">
        <v>15538</v>
      </c>
      <c r="CI62" s="64">
        <v>-15528</v>
      </c>
      <c r="CJ62" s="64"/>
      <c r="CK62" s="64"/>
      <c r="CL62" s="64"/>
      <c r="CM62" s="60">
        <v>61018</v>
      </c>
      <c r="CN62" s="60"/>
      <c r="CO62" s="60"/>
      <c r="CP62" s="60">
        <v>1110</v>
      </c>
      <c r="CQ62" s="60"/>
      <c r="CR62" s="60"/>
      <c r="CS62" s="60"/>
      <c r="CT62" s="60"/>
      <c r="CU62" s="60">
        <v>11525</v>
      </c>
      <c r="CV62" s="60">
        <v>750</v>
      </c>
      <c r="CW62" s="64">
        <v>-750</v>
      </c>
      <c r="CX62" s="64">
        <v>75248</v>
      </c>
      <c r="CY62" s="73"/>
      <c r="CZ62" s="73"/>
      <c r="DA62" s="73"/>
      <c r="DB62" s="73"/>
      <c r="DC62" s="64"/>
      <c r="DD62" s="64"/>
      <c r="DE62" s="64">
        <v>22521</v>
      </c>
      <c r="DF62" s="64">
        <v>24859</v>
      </c>
      <c r="DG62" s="60"/>
      <c r="DH62" s="60"/>
      <c r="DI62" s="60"/>
      <c r="DJ62" s="60"/>
      <c r="DK62" s="64"/>
      <c r="DL62" s="79">
        <v>301732</v>
      </c>
    </row>
    <row r="63" spans="1:116" s="3" customFormat="1" x14ac:dyDescent="0.3">
      <c r="A63" s="4">
        <v>894</v>
      </c>
      <c r="B63" s="19" t="s">
        <v>56</v>
      </c>
      <c r="C63" s="40">
        <f t="shared" si="1"/>
        <v>15998820</v>
      </c>
      <c r="D63" s="61">
        <v>14577231</v>
      </c>
      <c r="E63" s="62"/>
      <c r="F63" s="62"/>
      <c r="G63" s="62"/>
      <c r="H63" s="62"/>
      <c r="I63" s="62">
        <v>38703</v>
      </c>
      <c r="J63" s="62">
        <v>75143</v>
      </c>
      <c r="K63" s="62"/>
      <c r="L63" s="62"/>
      <c r="M63" s="62"/>
      <c r="N63" s="62"/>
      <c r="O63" s="62"/>
      <c r="P63" s="62"/>
      <c r="Q63" s="60">
        <v>147733</v>
      </c>
      <c r="R63" s="60"/>
      <c r="S63" s="60">
        <f>17109+1634+25+452+15207+1569+6908+5005+1001+45856+2640</f>
        <v>97406</v>
      </c>
      <c r="T63" s="60"/>
      <c r="U63" s="60"/>
      <c r="V63" s="60"/>
      <c r="W63" s="60">
        <v>0</v>
      </c>
      <c r="X63" s="60">
        <v>0</v>
      </c>
      <c r="Y63" s="60">
        <v>74841</v>
      </c>
      <c r="Z63" s="60">
        <v>0</v>
      </c>
      <c r="AA63" s="60">
        <v>22032</v>
      </c>
      <c r="AB63" s="60"/>
      <c r="AC63" s="60"/>
      <c r="AD63" s="60"/>
      <c r="AE63" s="60"/>
      <c r="AF63" s="60"/>
      <c r="AG63" s="60"/>
      <c r="AH63" s="62"/>
      <c r="AI63" s="62"/>
      <c r="AJ63" s="62"/>
      <c r="AK63" s="62">
        <v>91862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>
        <v>151451</v>
      </c>
      <c r="BA63" s="62">
        <v>48839</v>
      </c>
      <c r="BB63" s="62">
        <v>42168</v>
      </c>
      <c r="BC63" s="62">
        <v>149058</v>
      </c>
      <c r="BD63" s="62"/>
      <c r="BE63" s="62"/>
      <c r="BF63" s="62"/>
      <c r="BG63" s="60">
        <v>26500</v>
      </c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>
        <v>241070</v>
      </c>
      <c r="BT63" s="60"/>
      <c r="BU63" s="60"/>
      <c r="BV63" s="60"/>
      <c r="BW63" s="60">
        <v>-102165</v>
      </c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>
        <v>4412</v>
      </c>
      <c r="CV63" s="60"/>
      <c r="CW63" s="60"/>
      <c r="CX63" s="60">
        <v>48243</v>
      </c>
      <c r="CY63" s="72">
        <v>77</v>
      </c>
      <c r="CZ63" s="72"/>
      <c r="DA63" s="72"/>
      <c r="DB63" s="72"/>
      <c r="DC63" s="60">
        <v>2629</v>
      </c>
      <c r="DD63" s="60">
        <v>-14</v>
      </c>
      <c r="DE63" s="60">
        <v>22437</v>
      </c>
      <c r="DF63" s="60">
        <v>22842</v>
      </c>
      <c r="DG63" s="60"/>
      <c r="DH63" s="60"/>
      <c r="DI63" s="60"/>
      <c r="DJ63" s="60"/>
      <c r="DK63" s="64">
        <v>38069</v>
      </c>
      <c r="DL63" s="79">
        <v>178253</v>
      </c>
    </row>
    <row r="64" spans="1:116" s="3" customFormat="1" x14ac:dyDescent="0.3">
      <c r="A64" s="4">
        <v>896</v>
      </c>
      <c r="B64" s="19" t="s">
        <v>57</v>
      </c>
      <c r="C64" s="40">
        <f t="shared" si="1"/>
        <v>23491227</v>
      </c>
      <c r="D64" s="61">
        <v>20614056</v>
      </c>
      <c r="E64" s="62">
        <v>73585</v>
      </c>
      <c r="F64" s="62"/>
      <c r="G64" s="62"/>
      <c r="H64" s="62"/>
      <c r="I64" s="62"/>
      <c r="J64" s="62">
        <v>164789</v>
      </c>
      <c r="K64" s="62"/>
      <c r="L64" s="62">
        <v>239103</v>
      </c>
      <c r="M64" s="62"/>
      <c r="N64" s="62"/>
      <c r="O64" s="62"/>
      <c r="P64" s="62"/>
      <c r="Q64" s="60">
        <v>136989</v>
      </c>
      <c r="R64" s="60"/>
      <c r="S64" s="60">
        <f>67500+18049+40731+11375+55714+2564+38172+8509+32410+18483+393851+9218+75559</f>
        <v>772135</v>
      </c>
      <c r="T64" s="60"/>
      <c r="U64" s="60"/>
      <c r="V64" s="60"/>
      <c r="W64" s="60">
        <v>668</v>
      </c>
      <c r="X64" s="60">
        <v>41230</v>
      </c>
      <c r="Y64" s="60">
        <v>0</v>
      </c>
      <c r="Z64" s="60">
        <v>0</v>
      </c>
      <c r="AA64" s="60">
        <v>28832</v>
      </c>
      <c r="AB64" s="60"/>
      <c r="AC64" s="60"/>
      <c r="AD64" s="60"/>
      <c r="AE64" s="60"/>
      <c r="AF64" s="60"/>
      <c r="AG64" s="60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>
        <v>180156</v>
      </c>
      <c r="BA64" s="62">
        <v>33494</v>
      </c>
      <c r="BB64" s="62">
        <v>42349</v>
      </c>
      <c r="BC64" s="62">
        <v>190000</v>
      </c>
      <c r="BD64" s="62"/>
      <c r="BE64" s="62"/>
      <c r="BF64" s="62"/>
      <c r="BG64" s="60"/>
      <c r="BH64" s="60">
        <v>6500</v>
      </c>
      <c r="BI64" s="60">
        <v>23750</v>
      </c>
      <c r="BJ64" s="60"/>
      <c r="BK64" s="60"/>
      <c r="BL64" s="60">
        <v>14500</v>
      </c>
      <c r="BM64" s="60"/>
      <c r="BN64" s="60"/>
      <c r="BO64" s="60"/>
      <c r="BP64" s="60"/>
      <c r="BQ64" s="60"/>
      <c r="BR64" s="60"/>
      <c r="BS64" s="60">
        <v>15797</v>
      </c>
      <c r="BT64" s="60">
        <v>68949</v>
      </c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>
        <v>249270</v>
      </c>
      <c r="CH64" s="60">
        <v>15538</v>
      </c>
      <c r="CI64" s="60">
        <v>-15538</v>
      </c>
      <c r="CJ64" s="60"/>
      <c r="CK64" s="60"/>
      <c r="CL64" s="60">
        <v>194000</v>
      </c>
      <c r="CM64" s="60"/>
      <c r="CN64" s="60"/>
      <c r="CO64" s="60"/>
      <c r="CP64" s="60"/>
      <c r="CQ64" s="60"/>
      <c r="CR64" s="60"/>
      <c r="CS64" s="60">
        <v>211</v>
      </c>
      <c r="CT64" s="60"/>
      <c r="CU64" s="60">
        <v>16764</v>
      </c>
      <c r="CV64" s="60">
        <v>3037</v>
      </c>
      <c r="CW64" s="60">
        <v>-245</v>
      </c>
      <c r="CX64" s="60">
        <v>54912</v>
      </c>
      <c r="CY64" s="72">
        <v>3826</v>
      </c>
      <c r="CZ64" s="72"/>
      <c r="DA64" s="72"/>
      <c r="DB64" s="72"/>
      <c r="DC64" s="60">
        <v>48741</v>
      </c>
      <c r="DD64" s="60"/>
      <c r="DE64" s="60">
        <v>25050</v>
      </c>
      <c r="DF64" s="60">
        <v>24139</v>
      </c>
      <c r="DG64" s="60"/>
      <c r="DH64" s="60"/>
      <c r="DI64" s="60"/>
      <c r="DJ64" s="60"/>
      <c r="DK64" s="64"/>
      <c r="DL64" s="79">
        <v>224640</v>
      </c>
    </row>
    <row r="65" spans="1:116" s="3" customFormat="1" x14ac:dyDescent="0.3">
      <c r="A65" s="4">
        <v>898</v>
      </c>
      <c r="B65" s="19" t="s">
        <v>58</v>
      </c>
      <c r="C65" s="40">
        <f t="shared" si="1"/>
        <v>15943287</v>
      </c>
      <c r="D65" s="60">
        <v>13455195</v>
      </c>
      <c r="E65" s="60"/>
      <c r="F65" s="60"/>
      <c r="G65" s="60"/>
      <c r="H65" s="60"/>
      <c r="I65" s="60">
        <v>39844</v>
      </c>
      <c r="J65" s="60">
        <v>5668</v>
      </c>
      <c r="K65" s="60">
        <v>17590</v>
      </c>
      <c r="L65" s="60"/>
      <c r="M65" s="60"/>
      <c r="N65" s="60"/>
      <c r="O65" s="60"/>
      <c r="P65" s="60">
        <v>9853</v>
      </c>
      <c r="Q65" s="60"/>
      <c r="R65" s="60"/>
      <c r="S65" s="60">
        <f>1599+653+660+20624+338+29920+11143</f>
        <v>64937</v>
      </c>
      <c r="T65" s="60"/>
      <c r="U65" s="60"/>
      <c r="V65" s="60"/>
      <c r="W65" s="60">
        <v>372653</v>
      </c>
      <c r="X65" s="60">
        <v>26937</v>
      </c>
      <c r="Y65" s="60">
        <v>8281</v>
      </c>
      <c r="Z65" s="60">
        <v>51193</v>
      </c>
      <c r="AA65" s="60">
        <v>13814</v>
      </c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405670</v>
      </c>
      <c r="AL65" s="60">
        <v>15633</v>
      </c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>
        <v>128008</v>
      </c>
      <c r="BA65" s="60"/>
      <c r="BB65" s="60"/>
      <c r="BC65" s="60">
        <v>88472</v>
      </c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>
        <v>105765</v>
      </c>
      <c r="BT65" s="60"/>
      <c r="BU65" s="60"/>
      <c r="BV65" s="60"/>
      <c r="BW65" s="60">
        <v>-23039</v>
      </c>
      <c r="BX65" s="60">
        <v>341834</v>
      </c>
      <c r="BY65" s="60"/>
      <c r="BZ65" s="60"/>
      <c r="CA65" s="60"/>
      <c r="CB65" s="60"/>
      <c r="CC65" s="60"/>
      <c r="CD65" s="60"/>
      <c r="CE65" s="60"/>
      <c r="CF65" s="60"/>
      <c r="CG65" s="60">
        <v>508394</v>
      </c>
      <c r="CH65" s="60"/>
      <c r="CI65" s="60"/>
      <c r="CJ65" s="60"/>
      <c r="CK65" s="60"/>
      <c r="CL65" s="60"/>
      <c r="CM65" s="60">
        <v>30538</v>
      </c>
      <c r="CN65" s="60"/>
      <c r="CO65" s="60"/>
      <c r="CP65" s="60"/>
      <c r="CQ65" s="60"/>
      <c r="CR65" s="60"/>
      <c r="CS65" s="60"/>
      <c r="CT65" s="60"/>
      <c r="CU65" s="60">
        <v>6086</v>
      </c>
      <c r="CV65" s="60"/>
      <c r="CW65" s="60"/>
      <c r="CX65" s="60">
        <v>46820</v>
      </c>
      <c r="CY65" s="60">
        <v>11584</v>
      </c>
      <c r="CZ65" s="60"/>
      <c r="DA65" s="60"/>
      <c r="DB65" s="60">
        <v>-9934</v>
      </c>
      <c r="DC65" s="60">
        <v>8449</v>
      </c>
      <c r="DD65" s="60"/>
      <c r="DE65" s="60">
        <v>21352</v>
      </c>
      <c r="DF65" s="60">
        <v>22567</v>
      </c>
      <c r="DG65" s="60"/>
      <c r="DH65" s="60"/>
      <c r="DI65" s="60"/>
      <c r="DJ65" s="60"/>
      <c r="DK65" s="64"/>
      <c r="DL65" s="131">
        <v>169123</v>
      </c>
    </row>
    <row r="66" spans="1:116" s="3" customFormat="1" ht="15" thickBot="1" x14ac:dyDescent="0.35">
      <c r="A66" s="20"/>
      <c r="B66" s="21" t="s">
        <v>0</v>
      </c>
      <c r="C66" s="13">
        <f t="shared" ref="C66:R66" si="2">SUM(C8:C65)</f>
        <v>1836116854</v>
      </c>
      <c r="D66" s="13">
        <f t="shared" si="2"/>
        <v>1624782460</v>
      </c>
      <c r="E66" s="13">
        <f t="shared" si="2"/>
        <v>1022154</v>
      </c>
      <c r="F66" s="13">
        <f t="shared" si="2"/>
        <v>1282208</v>
      </c>
      <c r="G66" s="13">
        <f t="shared" si="2"/>
        <v>-10086</v>
      </c>
      <c r="H66" s="13">
        <f t="shared" si="2"/>
        <v>36726</v>
      </c>
      <c r="I66" s="13">
        <f t="shared" si="2"/>
        <v>2202103</v>
      </c>
      <c r="J66" s="13">
        <f t="shared" si="2"/>
        <v>8637384</v>
      </c>
      <c r="K66" s="13">
        <f t="shared" si="2"/>
        <v>248689</v>
      </c>
      <c r="L66" s="13">
        <f t="shared" si="2"/>
        <v>1537485</v>
      </c>
      <c r="M66" s="13">
        <f t="shared" si="2"/>
        <v>2550989</v>
      </c>
      <c r="N66" s="13">
        <f t="shared" si="2"/>
        <v>-1783670</v>
      </c>
      <c r="O66" s="13">
        <f t="shared" si="2"/>
        <v>1783700</v>
      </c>
      <c r="P66" s="13">
        <f t="shared" si="2"/>
        <v>1596413</v>
      </c>
      <c r="Q66" s="13">
        <f t="shared" si="2"/>
        <v>691623</v>
      </c>
      <c r="R66" s="13">
        <f t="shared" si="2"/>
        <v>-80191</v>
      </c>
      <c r="S66" s="13">
        <f t="shared" ref="S66:BW66" si="3">SUM(S8:S65)</f>
        <v>8665338</v>
      </c>
      <c r="T66" s="13">
        <f t="shared" ref="T66:BF66" si="4">SUM(T8:T65)</f>
        <v>34648</v>
      </c>
      <c r="U66" s="13">
        <f t="shared" si="4"/>
        <v>1100</v>
      </c>
      <c r="V66" s="13">
        <f t="shared" si="4"/>
        <v>-1100</v>
      </c>
      <c r="W66" s="13">
        <f t="shared" si="4"/>
        <v>26642123</v>
      </c>
      <c r="X66" s="13">
        <f t="shared" si="4"/>
        <v>656723</v>
      </c>
      <c r="Y66" s="13">
        <f t="shared" si="4"/>
        <v>1915477</v>
      </c>
      <c r="Z66" s="13">
        <f t="shared" si="4"/>
        <v>5804304</v>
      </c>
      <c r="AA66" s="13">
        <f t="shared" si="4"/>
        <v>1800000</v>
      </c>
      <c r="AB66" s="13">
        <f t="shared" si="4"/>
        <v>10000</v>
      </c>
      <c r="AC66" s="13">
        <f t="shared" si="4"/>
        <v>-10000</v>
      </c>
      <c r="AD66" s="13">
        <f t="shared" si="4"/>
        <v>650000</v>
      </c>
      <c r="AE66" s="13">
        <f t="shared" si="4"/>
        <v>4901776</v>
      </c>
      <c r="AF66" s="13">
        <f t="shared" si="4"/>
        <v>5258965</v>
      </c>
      <c r="AG66" s="13">
        <f t="shared" si="4"/>
        <v>2233546</v>
      </c>
      <c r="AH66" s="13">
        <f t="shared" si="4"/>
        <v>4432269</v>
      </c>
      <c r="AI66" s="13">
        <f t="shared" si="4"/>
        <v>752375</v>
      </c>
      <c r="AJ66" s="13">
        <f t="shared" si="4"/>
        <v>176210</v>
      </c>
      <c r="AK66" s="13">
        <f t="shared" si="4"/>
        <v>30076315</v>
      </c>
      <c r="AL66" s="13">
        <f>SUM(AL9:AL65)</f>
        <v>3300327</v>
      </c>
      <c r="AM66" s="13">
        <f t="shared" si="4"/>
        <v>583500</v>
      </c>
      <c r="AN66" s="13">
        <f t="shared" si="4"/>
        <v>252544</v>
      </c>
      <c r="AO66" s="13">
        <f t="shared" si="4"/>
        <v>60000</v>
      </c>
      <c r="AP66" s="13">
        <f t="shared" si="4"/>
        <v>272000</v>
      </c>
      <c r="AQ66" s="13">
        <f t="shared" si="4"/>
        <v>153000</v>
      </c>
      <c r="AR66" s="13">
        <f t="shared" si="4"/>
        <v>-8621</v>
      </c>
      <c r="AS66" s="13">
        <f t="shared" si="4"/>
        <v>17242</v>
      </c>
      <c r="AT66" s="13">
        <f t="shared" si="4"/>
        <v>-8621</v>
      </c>
      <c r="AU66" s="13">
        <f t="shared" si="4"/>
        <v>1777520</v>
      </c>
      <c r="AV66" s="13">
        <f t="shared" si="4"/>
        <v>123600</v>
      </c>
      <c r="AW66" s="13">
        <f t="shared" si="4"/>
        <v>-123600</v>
      </c>
      <c r="AX66" s="13">
        <f t="shared" si="4"/>
        <v>-164800</v>
      </c>
      <c r="AY66" s="13">
        <f t="shared" si="4"/>
        <v>164800</v>
      </c>
      <c r="AZ66" s="13">
        <f t="shared" si="4"/>
        <v>14000341</v>
      </c>
      <c r="BA66" s="13">
        <f t="shared" si="4"/>
        <v>924924</v>
      </c>
      <c r="BB66" s="13">
        <f t="shared" si="4"/>
        <v>1513812</v>
      </c>
      <c r="BC66" s="13">
        <f t="shared" si="4"/>
        <v>5570805</v>
      </c>
      <c r="BD66" s="13">
        <f t="shared" si="4"/>
        <v>84472</v>
      </c>
      <c r="BE66" s="13">
        <f t="shared" si="4"/>
        <v>237492</v>
      </c>
      <c r="BF66" s="13">
        <f t="shared" si="4"/>
        <v>81935</v>
      </c>
      <c r="BG66" s="13">
        <f t="shared" si="3"/>
        <v>222013</v>
      </c>
      <c r="BH66" s="13">
        <f t="shared" si="3"/>
        <v>243750</v>
      </c>
      <c r="BI66" s="13">
        <f t="shared" si="3"/>
        <v>201750</v>
      </c>
      <c r="BJ66" s="13">
        <f t="shared" si="3"/>
        <v>-4250</v>
      </c>
      <c r="BK66" s="13">
        <f t="shared" si="3"/>
        <v>-2000</v>
      </c>
      <c r="BL66" s="13">
        <f t="shared" si="3"/>
        <v>416500</v>
      </c>
      <c r="BM66" s="13">
        <f t="shared" si="3"/>
        <v>50000</v>
      </c>
      <c r="BN66" s="13">
        <f t="shared" si="3"/>
        <v>16000</v>
      </c>
      <c r="BO66" s="13">
        <f t="shared" si="3"/>
        <v>-42000</v>
      </c>
      <c r="BP66" s="13">
        <f t="shared" si="3"/>
        <v>250000</v>
      </c>
      <c r="BQ66" s="13">
        <v>4254856</v>
      </c>
      <c r="BR66" s="13">
        <v>125695</v>
      </c>
      <c r="BS66" s="13">
        <f t="shared" si="3"/>
        <v>6350359</v>
      </c>
      <c r="BT66" s="13">
        <f t="shared" si="3"/>
        <v>1451837</v>
      </c>
      <c r="BU66" s="13">
        <f t="shared" si="3"/>
        <v>889040</v>
      </c>
      <c r="BV66" s="13">
        <f t="shared" si="3"/>
        <v>302257</v>
      </c>
      <c r="BW66" s="13">
        <f t="shared" si="3"/>
        <v>-1908543</v>
      </c>
      <c r="BX66" s="13">
        <f t="shared" ref="BX66:DF66" si="5">SUM(BX8:BX65)</f>
        <v>8126686</v>
      </c>
      <c r="BY66" s="13">
        <f>SUM(BY8:BY65)</f>
        <v>537714</v>
      </c>
      <c r="BZ66" s="13">
        <f t="shared" si="5"/>
        <v>554759</v>
      </c>
      <c r="CA66" s="13">
        <f t="shared" si="5"/>
        <v>539728</v>
      </c>
      <c r="CB66" s="13">
        <f t="shared" si="5"/>
        <v>554790</v>
      </c>
      <c r="CC66" s="13">
        <f t="shared" si="5"/>
        <v>540000</v>
      </c>
      <c r="CD66" s="13">
        <f t="shared" si="5"/>
        <v>540000</v>
      </c>
      <c r="CE66" s="13">
        <f t="shared" si="5"/>
        <v>537641</v>
      </c>
      <c r="CF66" s="13">
        <f t="shared" si="5"/>
        <v>575339</v>
      </c>
      <c r="CG66" s="13">
        <f t="shared" si="5"/>
        <v>5276238</v>
      </c>
      <c r="CH66" s="13">
        <f t="shared" si="5"/>
        <v>351610</v>
      </c>
      <c r="CI66" s="13">
        <f t="shared" si="5"/>
        <v>-176242</v>
      </c>
      <c r="CJ66" s="13">
        <f t="shared" si="5"/>
        <v>70000</v>
      </c>
      <c r="CK66" s="13">
        <f t="shared" si="5"/>
        <v>80000</v>
      </c>
      <c r="CL66" s="13">
        <f t="shared" si="5"/>
        <v>3054900</v>
      </c>
      <c r="CM66" s="13">
        <f t="shared" si="5"/>
        <v>799144</v>
      </c>
      <c r="CN66" s="13">
        <f t="shared" si="5"/>
        <v>-1512</v>
      </c>
      <c r="CO66" s="13">
        <f t="shared" si="5"/>
        <v>1512</v>
      </c>
      <c r="CP66" s="13">
        <f t="shared" si="5"/>
        <v>1368</v>
      </c>
      <c r="CQ66" s="13">
        <f t="shared" si="5"/>
        <v>-1368</v>
      </c>
      <c r="CR66" s="13">
        <f t="shared" si="5"/>
        <v>-73781</v>
      </c>
      <c r="CS66" s="13">
        <f t="shared" si="5"/>
        <v>522639</v>
      </c>
      <c r="CT66" s="13">
        <f t="shared" si="5"/>
        <v>-92885</v>
      </c>
      <c r="CU66" s="13">
        <f t="shared" si="5"/>
        <v>1000000</v>
      </c>
      <c r="CV66" s="13">
        <f t="shared" ref="CV66:CW66" si="6">SUM(CV8:CV65)</f>
        <v>654845</v>
      </c>
      <c r="CW66" s="13">
        <f t="shared" si="6"/>
        <v>-162236</v>
      </c>
      <c r="CX66" s="13">
        <f t="shared" ref="CX66" si="7">SUM(CX8:CX65)</f>
        <v>3735062</v>
      </c>
      <c r="CY66" s="13">
        <f t="shared" si="5"/>
        <v>199328</v>
      </c>
      <c r="CZ66" s="13">
        <f t="shared" si="5"/>
        <v>-886</v>
      </c>
      <c r="DA66" s="13">
        <f t="shared" si="5"/>
        <v>886</v>
      </c>
      <c r="DB66" s="13">
        <f t="shared" si="5"/>
        <v>-137728</v>
      </c>
      <c r="DC66" s="13">
        <f t="shared" si="5"/>
        <v>2095585</v>
      </c>
      <c r="DD66" s="13">
        <f t="shared" si="5"/>
        <v>-258291</v>
      </c>
      <c r="DE66" s="13">
        <f t="shared" si="5"/>
        <v>1500000</v>
      </c>
      <c r="DF66" s="13">
        <f t="shared" si="5"/>
        <v>1500000</v>
      </c>
      <c r="DG66" s="13">
        <f t="shared" ref="DG66:DL66" si="8">SUM(DG8:DG65)</f>
        <v>0</v>
      </c>
      <c r="DH66" s="13">
        <f t="shared" si="8"/>
        <v>412340</v>
      </c>
      <c r="DI66" s="13">
        <f t="shared" si="8"/>
        <v>237660</v>
      </c>
      <c r="DJ66" s="13">
        <f t="shared" si="8"/>
        <v>6000000</v>
      </c>
      <c r="DK66" s="13">
        <f t="shared" si="8"/>
        <v>810000</v>
      </c>
      <c r="DL66" s="132">
        <f t="shared" si="8"/>
        <v>16084017</v>
      </c>
    </row>
    <row r="67" spans="1:116" ht="15" thickTop="1" x14ac:dyDescent="0.3"/>
    <row r="68" spans="1:116" x14ac:dyDescent="0.3">
      <c r="S68" s="65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CM68" s="36"/>
      <c r="CN68" s="36"/>
      <c r="CO68" s="36"/>
      <c r="CP68" s="36"/>
      <c r="CQ68" s="36"/>
      <c r="CR68" s="36"/>
      <c r="CS68" s="36"/>
      <c r="CT68" s="36"/>
      <c r="CU68" s="36"/>
    </row>
    <row r="69" spans="1:116" x14ac:dyDescent="0.3">
      <c r="B69" s="1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CM69" s="36"/>
      <c r="CN69" s="36"/>
      <c r="CO69" s="36"/>
      <c r="CP69" s="36"/>
      <c r="CQ69" s="36"/>
      <c r="CR69" s="36"/>
      <c r="CS69" s="36"/>
      <c r="CT69" s="36"/>
      <c r="CU69" s="36"/>
    </row>
    <row r="70" spans="1:116" x14ac:dyDescent="0.3"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CM70" s="36"/>
      <c r="CN70" s="36"/>
      <c r="CO70" s="36"/>
      <c r="CP70" s="36"/>
      <c r="CQ70" s="36"/>
      <c r="CR70" s="36"/>
      <c r="CS70" s="36"/>
      <c r="CT70" s="36"/>
      <c r="CU70" s="36"/>
    </row>
    <row r="71" spans="1:116" x14ac:dyDescent="0.3">
      <c r="B71" s="22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CM71" s="36"/>
      <c r="CN71" s="36"/>
      <c r="CO71" s="36"/>
      <c r="CP71" s="36"/>
      <c r="CQ71" s="36"/>
      <c r="CR71" s="36"/>
      <c r="CS71" s="36"/>
      <c r="CT71" s="36"/>
      <c r="CU71" s="36"/>
    </row>
    <row r="72" spans="1:116" x14ac:dyDescent="0.3">
      <c r="B72" s="22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CM72" s="36"/>
      <c r="CN72" s="36"/>
      <c r="CO72" s="36"/>
      <c r="CP72" s="36"/>
      <c r="CQ72" s="36"/>
      <c r="CR72" s="36"/>
      <c r="CS72" s="36"/>
      <c r="CT72" s="36"/>
      <c r="CU72" s="36"/>
    </row>
    <row r="73" spans="1:116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S73" s="37"/>
      <c r="T73" s="37"/>
      <c r="U73" s="37"/>
      <c r="V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P73" s="37"/>
      <c r="BQ73" s="37"/>
      <c r="BR73" s="37"/>
      <c r="BS73" s="37"/>
      <c r="BT73" s="37"/>
      <c r="BU73" s="37"/>
      <c r="BV73" s="37"/>
      <c r="BW73" s="37"/>
      <c r="CH73" s="36"/>
      <c r="CI73" s="36"/>
      <c r="CJ73" s="36"/>
      <c r="CK73" s="36"/>
      <c r="CL73" s="36"/>
      <c r="CV73" s="36"/>
      <c r="CW73" s="36"/>
      <c r="CX73" s="36"/>
      <c r="CY73" s="75"/>
      <c r="CZ73" s="75"/>
      <c r="DA73" s="75"/>
      <c r="DB73" s="75"/>
      <c r="DC73" s="36"/>
      <c r="DD73" s="36"/>
      <c r="DE73" s="36"/>
      <c r="DF73" s="36"/>
      <c r="DG73" s="36"/>
      <c r="DH73" s="36"/>
      <c r="DI73" s="36"/>
      <c r="DJ73" s="36"/>
      <c r="DK73" s="36"/>
    </row>
    <row r="74" spans="1:116" s="9" customFormat="1" x14ac:dyDescent="0.3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9"/>
      <c r="CI74" s="39"/>
      <c r="CJ74" s="39"/>
      <c r="CK74" s="39"/>
      <c r="CL74" s="39"/>
      <c r="CM74" s="37"/>
      <c r="CN74" s="37"/>
      <c r="CO74" s="37"/>
      <c r="CP74" s="37"/>
      <c r="CQ74" s="37"/>
      <c r="CR74" s="37"/>
      <c r="CS74" s="37"/>
      <c r="CT74" s="37"/>
      <c r="CU74" s="37"/>
      <c r="CV74" s="39"/>
      <c r="CW74" s="39"/>
      <c r="CX74" s="39"/>
      <c r="CY74" s="76"/>
      <c r="CZ74" s="76"/>
      <c r="DA74" s="76"/>
      <c r="DB74" s="76"/>
      <c r="DC74" s="39"/>
      <c r="DD74" s="39"/>
      <c r="DE74" s="39"/>
      <c r="DF74" s="39"/>
      <c r="DG74" s="39"/>
      <c r="DH74" s="39"/>
      <c r="DI74" s="39"/>
      <c r="DJ74" s="39"/>
      <c r="DK74" s="39"/>
    </row>
    <row r="75" spans="1:116" s="9" customFormat="1" x14ac:dyDescent="0.3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9"/>
      <c r="CI75" s="39"/>
      <c r="CJ75" s="39"/>
      <c r="CK75" s="39"/>
      <c r="CL75" s="39"/>
      <c r="CM75" s="37"/>
      <c r="CN75" s="37"/>
      <c r="CO75" s="37"/>
      <c r="CP75" s="37"/>
      <c r="CQ75" s="37"/>
      <c r="CR75" s="37"/>
      <c r="CS75" s="37"/>
      <c r="CT75" s="37"/>
      <c r="CU75" s="37"/>
      <c r="CV75" s="39"/>
      <c r="CW75" s="39"/>
      <c r="CX75" s="39"/>
      <c r="CY75" s="76"/>
      <c r="CZ75" s="76"/>
      <c r="DA75" s="76"/>
      <c r="DB75" s="76"/>
      <c r="DC75" s="39"/>
      <c r="DD75" s="39"/>
      <c r="DE75" s="39"/>
      <c r="DF75" s="39"/>
      <c r="DG75" s="39"/>
      <c r="DH75" s="39"/>
      <c r="DI75" s="39"/>
      <c r="DJ75" s="39"/>
      <c r="DK75" s="39"/>
    </row>
    <row r="76" spans="1:116" x14ac:dyDescent="0.3"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BP76" s="37"/>
      <c r="BQ76" s="37"/>
      <c r="BR76" s="37"/>
      <c r="BS76" s="37"/>
      <c r="BT76" s="37"/>
      <c r="BU76" s="37"/>
      <c r="BV76" s="37"/>
      <c r="BW76" s="37"/>
      <c r="CH76" s="36"/>
      <c r="CI76" s="36"/>
      <c r="CJ76" s="36"/>
      <c r="CK76" s="36"/>
      <c r="CL76" s="36"/>
      <c r="CV76" s="36"/>
      <c r="CW76" s="36"/>
      <c r="CX76" s="36"/>
      <c r="CY76" s="75"/>
      <c r="CZ76" s="75"/>
      <c r="DA76" s="75"/>
      <c r="DB76" s="75"/>
      <c r="DC76" s="36"/>
      <c r="DD76" s="36"/>
      <c r="DE76" s="36"/>
      <c r="DF76" s="36"/>
      <c r="DG76" s="36"/>
      <c r="DH76" s="36"/>
      <c r="DI76" s="36"/>
      <c r="DJ76" s="36"/>
      <c r="DK76" s="36"/>
    </row>
    <row r="77" spans="1:116" x14ac:dyDescent="0.3"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BP77" s="37"/>
      <c r="BQ77" s="37"/>
      <c r="BR77" s="37"/>
      <c r="BS77" s="37"/>
      <c r="BT77" s="37"/>
      <c r="BU77" s="37"/>
      <c r="BV77" s="37"/>
      <c r="BW77" s="37"/>
      <c r="CH77" s="36"/>
      <c r="CI77" s="36"/>
      <c r="CJ77" s="36"/>
      <c r="CK77" s="36"/>
      <c r="CL77" s="36"/>
      <c r="CV77" s="36"/>
      <c r="CW77" s="36"/>
      <c r="CX77" s="36"/>
      <c r="CY77" s="75"/>
      <c r="CZ77" s="75"/>
      <c r="DA77" s="75"/>
      <c r="DB77" s="75"/>
      <c r="DC77" s="36"/>
      <c r="DD77" s="36"/>
      <c r="DE77" s="36"/>
      <c r="DF77" s="36"/>
      <c r="DG77" s="36"/>
      <c r="DH77" s="36"/>
      <c r="DI77" s="36"/>
      <c r="DJ77" s="36"/>
      <c r="DK77" s="36"/>
    </row>
    <row r="78" spans="1:116" x14ac:dyDescent="0.3"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</row>
  </sheetData>
  <mergeCells count="4">
    <mergeCell ref="D4:D6"/>
    <mergeCell ref="C4:C6"/>
    <mergeCell ref="W4:Z4"/>
    <mergeCell ref="Q4:V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118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2024-02-29T16:16:04Z</dcterms:modified>
</cp:coreProperties>
</file>