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fileSharing readOnlyRecommended="1"/>
  <workbookPr defaultThemeVersion="124226"/>
  <mc:AlternateContent xmlns:mc="http://schemas.openxmlformats.org/markup-compatibility/2006">
    <mc:Choice Requires="x15">
      <x15ac:absPath xmlns:x15ac="http://schemas.microsoft.com/office/spreadsheetml/2010/11/ac" url="S:\BusinessFinance\StateAidFunds\Budget Detail\Budget Detail 2023-2024\"/>
    </mc:Choice>
  </mc:AlternateContent>
  <xr:revisionPtr revIDLastSave="0" documentId="13_ncr:1_{2A761962-B7D0-46FA-A9E1-5DA7AE04CAD7}" xr6:coauthVersionLast="47" xr6:coauthVersionMax="47" xr10:uidLastSave="{00000000-0000-0000-0000-000000000000}"/>
  <bookViews>
    <workbookView xWindow="-108" yWindow="-108" windowWidth="23256" windowHeight="12576" firstSheet="1" activeTab="1" xr2:uid="{00000000-000D-0000-FFFF-FFFF00000000}"/>
  </bookViews>
  <sheets>
    <sheet name="P &amp; I" sheetId="4" state="hidden" r:id="rId1"/>
    <sheet name="Sheet1" sheetId="1" r:id="rId2"/>
    <sheet name="Sheet2" sheetId="5" r:id="rId3"/>
  </sheets>
  <definedNames>
    <definedName name="_xlnm._FilterDatabase" localSheetId="1" hidden="1">Sheet1!$A$1:$Q$76</definedName>
    <definedName name="_xlnm._FilterDatabase" localSheetId="2" hidden="1">Sheet2!$A$7:$B$7</definedName>
    <definedName name="_xlnm.Print_Area" localSheetId="1">Sheet1!$A:$B</definedName>
    <definedName name="_xlnm.Print_Titles" localSheetId="1">Sheet1!$A:$B,Sheet1!$2:$2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63" i="1" l="1"/>
  <c r="Q61" i="1"/>
  <c r="Q60" i="1"/>
  <c r="Q54" i="1"/>
  <c r="Q51" i="1"/>
  <c r="Q47" i="1"/>
  <c r="Q46" i="1"/>
  <c r="Q40" i="1"/>
  <c r="Q31" i="1"/>
  <c r="Q29" i="1"/>
  <c r="Q24" i="1"/>
  <c r="Q20" i="1"/>
  <c r="Q14" i="1"/>
  <c r="AS66" i="1"/>
  <c r="Q9" i="1" l="1"/>
  <c r="Q64" i="1"/>
  <c r="Q50" i="1"/>
  <c r="Q25" i="1"/>
  <c r="Q18" i="1"/>
  <c r="Q10" i="1"/>
  <c r="Q8" i="1"/>
  <c r="CR66" i="1"/>
  <c r="CP66" i="1"/>
  <c r="CC66" i="1"/>
  <c r="H66" i="1" l="1"/>
  <c r="CW66" i="1"/>
  <c r="AU66" i="1"/>
  <c r="AZ66" i="1" l="1"/>
  <c r="AY66" i="1"/>
  <c r="F66" i="1" l="1"/>
  <c r="G66" i="1"/>
  <c r="Q58" i="1"/>
  <c r="Q36" i="1"/>
  <c r="Q28" i="1"/>
  <c r="Q26" i="1"/>
  <c r="Q17" i="1"/>
  <c r="AQ66" i="1" l="1"/>
  <c r="CO66" i="1"/>
  <c r="CN66" i="1"/>
  <c r="CH66" i="1"/>
  <c r="CG66" i="1"/>
  <c r="N66" i="1"/>
  <c r="M66" i="1"/>
  <c r="BN66" i="1"/>
  <c r="X66" i="1"/>
  <c r="L66" i="1"/>
  <c r="V66" i="1" l="1"/>
  <c r="CX66" i="1"/>
  <c r="AT66" i="1" l="1"/>
  <c r="AR66" i="1"/>
  <c r="Q35" i="1"/>
  <c r="Q19" i="1"/>
  <c r="BM66" i="1" l="1"/>
  <c r="BL66" i="1"/>
  <c r="K66" i="1"/>
  <c r="W66" i="1"/>
  <c r="CE66" i="1"/>
  <c r="Q11" i="1" l="1"/>
  <c r="Q65" i="1"/>
  <c r="Q30" i="1"/>
  <c r="Q12" i="1"/>
  <c r="Q57" i="1"/>
  <c r="Q45" i="1"/>
  <c r="Q34" i="1"/>
  <c r="Q16" i="1"/>
  <c r="J66" i="1"/>
  <c r="BG66" i="1"/>
  <c r="AG66" i="1"/>
  <c r="I66" i="1"/>
  <c r="Q62" i="1"/>
  <c r="Q13" i="1"/>
  <c r="Q49" i="1" l="1"/>
  <c r="Q15" i="1"/>
  <c r="CT66" i="1"/>
  <c r="Q22" i="1"/>
  <c r="AE66" i="1"/>
  <c r="Q23" i="1"/>
  <c r="AD66" i="1"/>
  <c r="BE66" i="1" l="1"/>
  <c r="AC66" i="1"/>
  <c r="AP66" i="1" l="1"/>
  <c r="AM66" i="1" l="1"/>
  <c r="AJ66" i="1" l="1"/>
  <c r="CV66" i="1" l="1"/>
  <c r="CJ66" i="1" l="1"/>
  <c r="Q33" i="1" l="1"/>
  <c r="Q27" i="1"/>
  <c r="BF66" i="1" l="1"/>
  <c r="AF66" i="1" l="1"/>
  <c r="BA66" i="1" l="1"/>
  <c r="BB66" i="1"/>
  <c r="BC66" i="1"/>
  <c r="BD66" i="1" l="1"/>
  <c r="CY66" i="1" l="1"/>
  <c r="U66" i="1" l="1"/>
  <c r="Q55" i="1" l="1"/>
  <c r="BK66" i="1"/>
  <c r="C8" i="1"/>
  <c r="BJ66" i="1"/>
  <c r="CD66" i="1" l="1"/>
  <c r="AL66" i="1" l="1"/>
  <c r="AO66" i="1" l="1"/>
  <c r="AW66" i="1"/>
  <c r="BQ66" i="1"/>
  <c r="AX66" i="1"/>
  <c r="AV66" i="1"/>
  <c r="BI66" i="1" l="1"/>
  <c r="AK66" i="1" l="1"/>
  <c r="AN66" i="1" l="1"/>
  <c r="AI66" i="1" l="1"/>
  <c r="BO66" i="1"/>
  <c r="AH66" i="1"/>
  <c r="BH66" i="1" l="1"/>
  <c r="CQ66" i="1" l="1"/>
  <c r="CK66" i="1"/>
  <c r="CL66" i="1"/>
  <c r="CI66" i="1"/>
  <c r="CF66" i="1"/>
  <c r="C54" i="1"/>
  <c r="BP66" i="1"/>
  <c r="CS66" i="1" l="1"/>
  <c r="CM66" i="1"/>
  <c r="CB66" i="1"/>
  <c r="E66" i="1"/>
  <c r="BR66" i="1"/>
  <c r="BZ66" i="1" l="1"/>
  <c r="BY66" i="1"/>
  <c r="BX66" i="1" l="1"/>
  <c r="BW66" i="1"/>
  <c r="BV66" i="1"/>
  <c r="BU66" i="1"/>
  <c r="CA66" i="1"/>
  <c r="C45" i="1" l="1"/>
  <c r="C29" i="1"/>
  <c r="C22" i="1"/>
  <c r="C20" i="1"/>
  <c r="C47" i="1"/>
  <c r="C9" i="1"/>
  <c r="C31" i="1"/>
  <c r="C40" i="1"/>
  <c r="BT66" i="1"/>
  <c r="C46" i="1"/>
  <c r="C16" i="1"/>
  <c r="C33" i="1"/>
  <c r="C34" i="1"/>
  <c r="C38" i="1"/>
  <c r="C43" i="1"/>
  <c r="C48" i="1"/>
  <c r="C52" i="1"/>
  <c r="CZ66" i="1" l="1"/>
  <c r="C51" i="1" l="1"/>
  <c r="C39" i="1"/>
  <c r="C18" i="1"/>
  <c r="C13" i="1"/>
  <c r="C12" i="1"/>
  <c r="C15" i="1"/>
  <c r="C41" i="1"/>
  <c r="C17" i="1"/>
  <c r="C23" i="1"/>
  <c r="C36" i="1"/>
  <c r="C27" i="1"/>
  <c r="C14" i="1"/>
  <c r="C42" i="1"/>
  <c r="C21" i="1"/>
  <c r="C30" i="1" l="1"/>
  <c r="S66" i="1"/>
  <c r="T66" i="1"/>
  <c r="BS66" i="1" l="1"/>
  <c r="C50" i="1"/>
  <c r="C44" i="1"/>
  <c r="C26" i="1"/>
  <c r="C11" i="1"/>
  <c r="C49" i="1" l="1"/>
  <c r="C32" i="1" l="1"/>
  <c r="C53" i="1"/>
  <c r="Y66" i="1" l="1"/>
  <c r="Z66" i="1"/>
  <c r="AA66" i="1"/>
  <c r="AB66" i="1"/>
  <c r="C37" i="1" l="1"/>
  <c r="C24" i="1"/>
  <c r="C10" i="1"/>
  <c r="CU66" i="1"/>
  <c r="C19" i="1"/>
  <c r="C35" i="1"/>
  <c r="C28" i="1"/>
  <c r="C25" i="1"/>
  <c r="C55" i="1"/>
  <c r="C56" i="1"/>
  <c r="C57" i="1"/>
  <c r="C59" i="1"/>
  <c r="C60" i="1"/>
  <c r="C61" i="1"/>
  <c r="C62" i="1"/>
  <c r="C63" i="1"/>
  <c r="C64" i="1"/>
  <c r="C65" i="1"/>
  <c r="C58" i="1" l="1"/>
  <c r="R66" i="1"/>
  <c r="D66" i="1" l="1"/>
  <c r="P66" i="1"/>
  <c r="O66" i="1" l="1"/>
  <c r="Q66" i="1" l="1"/>
  <c r="C66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Darlene Anderson</author>
    <author>tc={D2471E31-5162-4F54-8B9A-7F7B8AA98CE0}</author>
    <author>tc={AF0BBE54-BA45-4F46-A691-D6C07E0BD006}</author>
    <author>Katie Buchanan</author>
    <author>tc={C28F3CC1-7B8D-497F-B2E0-F5BB70591189}</author>
    <author>tc={B3950075-465C-48AB-B6E5-C429F0C28FC8}</author>
    <author>tc={3B165AD4-10E1-4EA8-8987-0E14DEEB205D}</author>
    <author>tc={BDABC49A-7CA6-4D11-B32B-92B5AD1C6E87}</author>
    <author>tc={21AB62C6-2E81-4633-BBF1-40DF559FE648}</author>
    <author>tc={0A935F88-8E6A-40ED-A4E3-93C94286B8DA}</author>
    <author>tc={BD21B798-C6D6-459A-8E33-B78375CFDBA8}</author>
  </authors>
  <commentList>
    <comment ref="E1" authorId="0" shapeId="0" xr:uid="{C794EAB0-3861-4C2E-BE01-C843B4C96CA3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05
SBCC  11/17/2023
</t>
        </r>
      </text>
    </comment>
    <comment ref="F1" authorId="0" shapeId="0" xr:uid="{0DFEDE75-5F52-4989-9CC6-79FE5321A73F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05
SBCC  11/17/2023
</t>
        </r>
      </text>
    </comment>
    <comment ref="G1" authorId="0" shapeId="0" xr:uid="{60247168-D8E8-41CE-B3AE-8EE3EA8962E7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05
SBCC  11/17/2023
</t>
        </r>
      </text>
    </comment>
    <comment ref="H1" authorId="0" shapeId="0" xr:uid="{3878D1FC-1903-46F2-AF6E-30EFEB6DFB7F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05
SBCC  11/17/2023
</t>
        </r>
      </text>
    </comment>
    <comment ref="I1" authorId="0" shapeId="0" xr:uid="{49994232-CD75-4168-97CD-16889E59A162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04
SBCC  11/17/2023
</t>
        </r>
      </text>
    </comment>
    <comment ref="J1" authorId="0" shapeId="0" xr:uid="{2AFD3BA5-9985-4113-A635-928EF63451F1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04
SBCC  11/17/2023
</t>
        </r>
      </text>
    </comment>
    <comment ref="K1" authorId="0" shapeId="0" xr:uid="{A8C826D1-9320-4BC6-B449-321CB3816068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04
SBCC  11/17/2023
</t>
        </r>
      </text>
    </comment>
    <comment ref="L1" authorId="0" shapeId="0" xr:uid="{295290C5-DFDE-41DF-BCB2-69E39C3FB243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04
SBCC  11/17/2023
</t>
        </r>
      </text>
    </comment>
    <comment ref="M1" authorId="0" shapeId="0" xr:uid="{8CBB32EB-7CF4-4AE6-ABFE-DE05A2CA65DF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04
SBCC  11/17/2023
</t>
        </r>
      </text>
    </comment>
    <comment ref="N1" authorId="0" shapeId="0" xr:uid="{65782C8C-87D9-46F1-B640-32844ABECF53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04
SBCC  11/17/2023
</t>
        </r>
      </text>
    </comment>
    <comment ref="U1" authorId="0" shapeId="0" xr:uid="{BCC35E9E-BB0B-4FA2-9FAA-5FB43CCC2509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FC04
SBCC 05/19/2023
</t>
        </r>
      </text>
    </comment>
    <comment ref="V1" authorId="0" shapeId="0" xr:uid="{16CA25C3-1ADD-4FD6-9BC4-70F1D2D04F65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FC04
SBCC 05/19/2023
</t>
        </r>
      </text>
    </comment>
    <comment ref="W1" authorId="1" shapeId="0" xr:uid="{D2471E31-5162-4F54-8B9A-7F7B8AA98CE0}">
      <text>
        <t>[Threaded comment]
Your version of Excel allows you to read this threaded comment; however, any edits to it will get removed if the file is opened in a newer version of Excel. Learn more: https://go.microsoft.com/fwlink/?linkid=870924
Comment:
    Attachement FC 02 SBCC 05/20/22</t>
      </text>
    </comment>
    <comment ref="X1" authorId="2" shapeId="0" xr:uid="{AF0BBE54-BA45-4F46-A691-D6C07E0BD006}">
      <text>
        <t>[Threaded comment]
Your version of Excel allows you to read this threaded comment; however, any edits to it will get removed if the file is opened in a newer version of Excel. Learn more: https://go.microsoft.com/fwlink/?linkid=870924
Comment:
    Attachement FC 02 SBCC 05/20/22</t>
      </text>
    </comment>
    <comment ref="AF1" authorId="0" shapeId="0" xr:uid="{866D5BAF-227B-4C66-B56F-64B612272DB0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FC05
SBCC 07/21/2023
</t>
        </r>
      </text>
    </comment>
    <comment ref="AG1" authorId="0" shapeId="0" xr:uid="{BE6E66A2-D8F4-42DD-80FF-9AF1677EB13F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06
SBCC 11/17/2023
</t>
        </r>
      </text>
    </comment>
    <comment ref="AH1" authorId="0" shapeId="0" xr:uid="{7724D987-0711-401D-AFB8-DCFDF4C32276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FC01
SBCC  01/20/2023
</t>
        </r>
      </text>
    </comment>
    <comment ref="AI1" authorId="0" shapeId="0" xr:uid="{7F26C130-84B4-49F0-999D-05036491540F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FC07
SBCC  05/19/2023</t>
        </r>
      </text>
    </comment>
    <comment ref="AL1" authorId="0" shapeId="0" xr:uid="{93884CE5-0CA2-4D1A-B98C-B02877508814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FC01
SBCC  03/17/2023
</t>
        </r>
      </text>
    </comment>
    <comment ref="AN1" authorId="0" shapeId="0" xr:uid="{705BF5E7-5A18-45E1-8754-E01EDDE27C61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FC01
SBCC  12/16/2022
</t>
        </r>
      </text>
    </comment>
    <comment ref="AO1" authorId="0" shapeId="0" xr:uid="{ED31678F-4197-4226-8C09-648E130F672E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FC01
SBCC  12/16/2022
</t>
        </r>
      </text>
    </comment>
    <comment ref="AP1" authorId="0" shapeId="0" xr:uid="{A49DDAE9-2B79-413C-8503-1145D51E369E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FC01
SBCC  12/16/2022 and
FC13
SBCC 10/20/2023
</t>
        </r>
      </text>
    </comment>
    <comment ref="AQ1" authorId="0" shapeId="0" xr:uid="{5B0C93E5-2229-4692-AF19-8FAE6735AA87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FC01
SBCC  12/16/2022 and
FC13
SBCC 10/20/2023
</t>
        </r>
      </text>
    </comment>
    <comment ref="AR1" authorId="0" shapeId="0" xr:uid="{559BC9F5-AC7E-424C-8D7F-16870B79C429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FC01
SBCC  12/16/2022
</t>
        </r>
      </text>
    </comment>
    <comment ref="AS1" authorId="0" shapeId="0" xr:uid="{FF23AE40-07C2-40CE-BAA6-5A1DE98487C8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FC01
SBCC  12/16/2022
</t>
        </r>
      </text>
    </comment>
    <comment ref="AT1" authorId="0" shapeId="0" xr:uid="{933FE63F-FFBB-4433-9F46-34553B56AE0D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FC01
SBCC  12/16/2022
</t>
        </r>
      </text>
    </comment>
    <comment ref="AU1" authorId="0" shapeId="0" xr:uid="{89414751-9377-4150-97F8-2FAD000F425E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FC01
SBCC  12/16/2022
</t>
        </r>
      </text>
    </comment>
    <comment ref="AV1" authorId="0" shapeId="0" xr:uid="{3DB566C6-11F0-42A7-A9ED-94BF2C55B7DB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FC01
SBCC  02/17/2023
</t>
        </r>
      </text>
    </comment>
    <comment ref="AW1" authorId="0" shapeId="0" xr:uid="{57F223D0-74A1-4891-A65B-4AF6D5E05398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FC01
SBCC  02/17/2023
</t>
        </r>
      </text>
    </comment>
    <comment ref="AX1" authorId="0" shapeId="0" xr:uid="{39690770-D873-40B0-9D6D-B5B03547DCC4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FC01
SBCC  02/17/2023
</t>
        </r>
      </text>
    </comment>
    <comment ref="AY1" authorId="0" shapeId="0" xr:uid="{9A1D6255-D7DF-4446-BDEA-FCB2017B1226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FC01
SBCC  02/17/2023
</t>
        </r>
      </text>
    </comment>
    <comment ref="AZ1" authorId="0" shapeId="0" xr:uid="{3600F823-0505-493E-AFB7-87B9B704FEFF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FC01
SBCC  02/17/2023
</t>
        </r>
      </text>
    </comment>
    <comment ref="BA1" authorId="0" shapeId="0" xr:uid="{359D94A9-1647-4C70-BC43-A6B56CAC73FD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FC02
SBCC 07/12/2023</t>
        </r>
      </text>
    </comment>
    <comment ref="BB1" authorId="0" shapeId="0" xr:uid="{D2B23FD8-5C2F-4A70-BC98-4AEEECF4A8F8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FC03
SBCC 07/21/2023
</t>
        </r>
      </text>
    </comment>
    <comment ref="BC1" authorId="0" shapeId="0" xr:uid="{1D7382FB-9810-4CDB-89BA-9903D30C4871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FC04
SBCC 07/21/2023
</t>
        </r>
      </text>
    </comment>
    <comment ref="BD1" authorId="0" shapeId="0" xr:uid="{EFA57E1E-880B-4F1C-A235-5725B9A85436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FC06
02/17/2023
</t>
        </r>
      </text>
    </comment>
    <comment ref="BE1" authorId="0" shapeId="0" xr:uid="{01256DF0-F06B-4E5B-938B-20C1CC26D98F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FC06
02/17/2023
</t>
        </r>
      </text>
    </comment>
    <comment ref="BF1" authorId="0" shapeId="0" xr:uid="{FAB007F6-8395-44A0-8131-BA601328712A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05
SBCC 02/21/2020
</t>
        </r>
      </text>
    </comment>
    <comment ref="BG1" authorId="0" shapeId="0" xr:uid="{752EAFA1-7509-4ABD-A05F-221DD2010411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05
SBCC 02/21/2020
</t>
        </r>
      </text>
    </comment>
    <comment ref="BH1" authorId="0" shapeId="0" xr:uid="{BC166DA7-ABA0-4D77-A88B-6A7219AAAA93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FC02
SBCC  11/18/2022
</t>
        </r>
      </text>
    </comment>
    <comment ref="BI1" authorId="0" shapeId="0" xr:uid="{EF146E02-2A00-450D-8831-06972411EA4D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FC02
SBCC  11/18/2022
</t>
        </r>
      </text>
    </comment>
    <comment ref="BJ1" authorId="0" shapeId="0" xr:uid="{886C551A-4B9E-4DE7-BE3A-46A9A1A5061A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FC02
SBCC  11/18/2022
</t>
        </r>
      </text>
    </comment>
    <comment ref="BK1" authorId="0" shapeId="0" xr:uid="{BB6EE691-F6A0-4382-89ED-3198E8D154A9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FC02
SBCC  11/18/2022
</t>
        </r>
      </text>
    </comment>
    <comment ref="BL1" authorId="0" shapeId="0" xr:uid="{B9941F9F-9B06-4083-B229-315F891F11D9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FC02
SBCC  11/18/2022
</t>
        </r>
      </text>
    </comment>
    <comment ref="BM1" authorId="0" shapeId="0" xr:uid="{B491AA45-69D7-4310-83B9-C559223EF4E0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FC02
SBCC  11/18/2022
</t>
        </r>
      </text>
    </comment>
    <comment ref="BN1" authorId="0" shapeId="0" xr:uid="{7DE44FD4-6869-485A-BAE4-E5D3213C4D39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FC02
SBCC  11/18/2022
</t>
        </r>
      </text>
    </comment>
    <comment ref="BP1" authorId="3" shapeId="0" xr:uid="{5E2F7B1B-A141-4E4B-BB6D-CE7AC173213B}">
      <text>
        <r>
          <rPr>
            <b/>
            <sz val="9"/>
            <color indexed="81"/>
            <rFont val="Tahoma"/>
            <family val="2"/>
          </rPr>
          <t>Katie Buchanan:</t>
        </r>
        <r>
          <rPr>
            <sz val="9"/>
            <color indexed="81"/>
            <rFont val="Tahoma"/>
            <family val="2"/>
          </rPr>
          <t xml:space="preserve">
FC 02
SBCC 05/22/2022</t>
        </r>
      </text>
    </comment>
    <comment ref="BQ1" authorId="3" shapeId="0" xr:uid="{BB693D20-031A-4061-B628-AEBC6DC1F2C6}">
      <text>
        <r>
          <rPr>
            <b/>
            <sz val="9"/>
            <color indexed="81"/>
            <rFont val="Tahoma"/>
            <family val="2"/>
          </rPr>
          <t>Katie Buchanan:</t>
        </r>
        <r>
          <rPr>
            <sz val="9"/>
            <color indexed="81"/>
            <rFont val="Tahoma"/>
            <family val="2"/>
          </rPr>
          <t xml:space="preserve">
FC 02
SBCC 05/22/2022</t>
        </r>
      </text>
    </comment>
    <comment ref="BR1" authorId="3" shapeId="0" xr:uid="{C7720781-F038-44E1-870F-48A07205A590}">
      <text>
        <r>
          <rPr>
            <b/>
            <sz val="9"/>
            <color indexed="81"/>
            <rFont val="Tahoma"/>
            <family val="2"/>
          </rPr>
          <t>Katie Buchanan:</t>
        </r>
        <r>
          <rPr>
            <sz val="9"/>
            <color indexed="81"/>
            <rFont val="Tahoma"/>
            <family val="2"/>
          </rPr>
          <t xml:space="preserve">
Economic Development Administration's Build Back Better Regional Challenge grant
FC01
 SBCC revised 11/14/2022</t>
        </r>
      </text>
    </comment>
    <comment ref="BS1" authorId="0" shapeId="0" xr:uid="{3D3446F2-5017-4F2B-BAC4-E7A1D3AAD5D5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02
SBCC 1/21/2021</t>
        </r>
      </text>
    </comment>
    <comment ref="BT1" authorId="0" shapeId="0" xr:uid="{72D6E2B6-8F5A-4D9B-81C2-26CE74F00FD3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FC02
SBCC 03/17/2023
</t>
        </r>
      </text>
    </comment>
    <comment ref="BU1" authorId="0" shapeId="0" xr:uid="{531830E1-C12A-4C28-9F9B-55330DB42A65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FC02
SBCC  03/17/2023
</t>
        </r>
      </text>
    </comment>
    <comment ref="BV1" authorId="0" shapeId="0" xr:uid="{C92BFD3A-F964-4EA8-9117-668C7FB936A3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FC02
SBCC  03/17/2023
</t>
        </r>
      </text>
    </comment>
    <comment ref="BW1" authorId="0" shapeId="0" xr:uid="{47B2CE71-0F90-418A-B51D-294A6099E036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FC02
SBCC  03/17/2023
</t>
        </r>
      </text>
    </comment>
    <comment ref="BX1" authorId="0" shapeId="0" xr:uid="{D4590687-CC27-49E6-BCCB-C32D8030841A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FC02
SBCC  03/17/2023
</t>
        </r>
      </text>
    </comment>
    <comment ref="BY1" authorId="0" shapeId="0" xr:uid="{5FA3EE33-FD6A-4C0A-A06E-918B0ACF1E69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FC02
SBCC  03/17/2023
</t>
        </r>
      </text>
    </comment>
    <comment ref="BZ1" authorId="0" shapeId="0" xr:uid="{57B1EE76-924F-429F-9562-BEBC093ABF23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FC02
SBCC  03/17/2023
</t>
        </r>
      </text>
    </comment>
    <comment ref="CA1" authorId="0" shapeId="0" xr:uid="{C6A20A21-87A3-438C-AF54-013E9E0A2D11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FC02
SBCC  03/17/2023
</t>
        </r>
      </text>
    </comment>
    <comment ref="CB1" authorId="0" shapeId="0" xr:uid="{B2588019-8A62-4B47-A09C-07CCA4DF90AE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FC08
SBCC  02/17/2023
</t>
        </r>
      </text>
    </comment>
    <comment ref="CC1" authorId="0" shapeId="0" xr:uid="{12933550-C8F5-45DA-BB03-9DD5B6DA3C38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FC08
SBCC  02/17/2023
</t>
        </r>
      </text>
    </comment>
    <comment ref="CF1" authorId="3" shapeId="0" xr:uid="{4663029A-DFB7-472D-95A6-5760035691B2}">
      <text>
        <r>
          <rPr>
            <b/>
            <sz val="9"/>
            <color indexed="81"/>
            <rFont val="Tahoma"/>
            <family val="2"/>
          </rPr>
          <t>Katie Buchanan:</t>
        </r>
        <r>
          <rPr>
            <sz val="9"/>
            <color indexed="81"/>
            <rFont val="Tahoma"/>
            <family val="2"/>
          </rPr>
          <t xml:space="preserve">
Governor's Emergency Education Relief (GEER) as authorized by the Coronavirus Response and Relief Supplemental Appropriations Act 2021 (CRRSA)</t>
        </r>
      </text>
    </comment>
    <comment ref="CG1" authorId="3" shapeId="0" xr:uid="{48D9B860-B86C-41DA-9135-5B355A11C7E1}">
      <text>
        <r>
          <rPr>
            <b/>
            <sz val="9"/>
            <color indexed="81"/>
            <rFont val="Tahoma"/>
            <family val="2"/>
          </rPr>
          <t>Katie Buchanan:</t>
        </r>
        <r>
          <rPr>
            <sz val="9"/>
            <color indexed="81"/>
            <rFont val="Tahoma"/>
            <family val="2"/>
          </rPr>
          <t xml:space="preserve">
Governor's Emergency Education Relief (GEER) as authorized by the Coronavirus Response and Relief Supplemental Appropriations Act 2021 (CRRSA)</t>
        </r>
      </text>
    </comment>
    <comment ref="CH1" authorId="3" shapeId="0" xr:uid="{0591823B-8CB7-41E3-ADC3-EF5079FE616F}">
      <text>
        <r>
          <rPr>
            <b/>
            <sz val="9"/>
            <color indexed="81"/>
            <rFont val="Tahoma"/>
            <family val="2"/>
          </rPr>
          <t>Katie Buchanan:</t>
        </r>
        <r>
          <rPr>
            <sz val="9"/>
            <color indexed="81"/>
            <rFont val="Tahoma"/>
            <family val="2"/>
          </rPr>
          <t xml:space="preserve">
Governor's Emergency Education Relief (GEER) as authorized by the Coronavirus Response and Relief Supplemental Appropriations Act 2021 (CRRSA)</t>
        </r>
      </text>
    </comment>
    <comment ref="CI1" authorId="3" shapeId="0" xr:uid="{E0C63C53-0D94-4133-97EF-F9809E040716}">
      <text>
        <r>
          <rPr>
            <b/>
            <sz val="9"/>
            <color indexed="81"/>
            <rFont val="Tahoma"/>
            <family val="2"/>
          </rPr>
          <t>Katie Buchanan:</t>
        </r>
        <r>
          <rPr>
            <sz val="9"/>
            <color indexed="81"/>
            <rFont val="Tahoma"/>
            <family val="2"/>
          </rPr>
          <t xml:space="preserve">
Governor's Emergency Education Relief (GEER) as authorized by the Coronavirus Response and Relief Supplemental Appropriations Act 2021 (CRRSA)</t>
        </r>
      </text>
    </comment>
    <comment ref="CK1" authorId="0" shapeId="0" xr:uid="{14E8AB0A-6D0C-48F2-B64E-E420C2F037CC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FC07
SBCC 02/17/2023
</t>
        </r>
      </text>
    </comment>
    <comment ref="CL1" authorId="0" shapeId="0" xr:uid="{7E46187F-A398-423F-98A6-6C499244BC21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FC01
SBCC 02/18/2022
FY 2021-22 thru
 December 31, 2024
</t>
        </r>
      </text>
    </comment>
    <comment ref="CM1" authorId="0" shapeId="0" xr:uid="{AFD51263-6850-4E6B-B27F-B1C540A71D74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8.21.2023 email Revision for Alamance and Asheville Buncombe see attachments for 8.21.2023</t>
        </r>
      </text>
    </comment>
    <comment ref="CN1" authorId="0" shapeId="0" xr:uid="{D641E038-F83E-4D5A-AF98-2DE0609013DD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8.21.2023 email Revision for Alamance and Asheville Buncombe see attachments for 8.21.2023</t>
        </r>
      </text>
    </comment>
    <comment ref="CO1" authorId="0" shapeId="0" xr:uid="{A81BB567-F550-4B82-8218-29B6B7160402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8.21.2023 email Revision for Alamance and Asheville Buncombe see attachments for 8.21.2023</t>
        </r>
      </text>
    </comment>
    <comment ref="CP1" authorId="0" shapeId="0" xr:uid="{1F004DC2-1896-4F7E-BD15-CF8BE39EE986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8.21.2023 email Revision for Alamance and Asheville Buncombe see attachments for 8.21.2023</t>
        </r>
      </text>
    </comment>
    <comment ref="CS1" authorId="0" shapeId="0" xr:uid="{378859DB-0243-4A9D-B667-011B37F7386E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FC03
SBCC  5/19/2023</t>
        </r>
      </text>
    </comment>
    <comment ref="CU1" authorId="4" shapeId="0" xr:uid="{C28F3CC1-7B8D-497F-B2E0-F5BB70591189}">
      <text>
        <t>[Threaded comment]
Your version of Excel allows you to read this threaded comment; however, any edits to it will get removed if the file is opened in a newer version of Excel. Learn more: https://go.microsoft.com/fwlink/?linkid=870924
Comment:
    NC Department of Public Safety of Adult Correction and Juvenile Justice (DACJJ)</t>
      </text>
    </comment>
    <comment ref="CV1" authorId="0" shapeId="0" xr:uid="{85C74AB4-DE91-4676-A2D5-D1EED86D85AE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FC08
SBCC 10/20/2023
Session Law 2023-134
</t>
        </r>
      </text>
    </comment>
    <comment ref="CW1" authorId="0" shapeId="0" xr:uid="{57C29E3E-FB12-4B6D-A64C-887C81CCA8D3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FC04
SBCC 01/19/2024
Session Law 2023-134
</t>
        </r>
      </text>
    </comment>
    <comment ref="CX1" authorId="0" shapeId="0" xr:uid="{91532AB8-B311-4E22-B342-24254A48B6B0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Please see Board item FC06 for details
State Aid Budget Allocations Policy manual
</t>
        </r>
      </text>
    </comment>
    <comment ref="CY1" authorId="0" shapeId="0" xr:uid="{2D6DB457-5D46-4C25-8DE6-7446A8776201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FC04
04/22/2022</t>
        </r>
      </text>
    </comment>
    <comment ref="AC2" authorId="0" shapeId="0" xr:uid="{C6657FDA-38B1-4499-93BC-020D902FAF4B}">
      <text>
        <r>
          <rPr>
            <b/>
            <sz val="9"/>
            <color indexed="81"/>
            <rFont val="Tahoma"/>
            <family val="2"/>
          </rPr>
          <t xml:space="preserve">Darlene Anderson:
FC10
SBCC 10/20/2023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D2" authorId="0" shapeId="0" xr:uid="{E8FDE085-53E1-49A0-87F1-5E95B3BD63C6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05
SBCC 10/20/2023
</t>
        </r>
      </text>
    </comment>
    <comment ref="AE2" authorId="0" shapeId="0" xr:uid="{63F2EA63-3CAD-4364-9CFB-52B9DE8AA7CD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05
SBCC 10/20/2023
</t>
        </r>
      </text>
    </comment>
    <comment ref="AV2" authorId="5" shapeId="0" xr:uid="{B3950075-465C-48AB-B6E5-C429F0C28FC8}">
      <text>
        <t>[Threaded comment]
Your version of Excel allows you to read this threaded comment; however, any edits to it will get removed if the file is opened in a newer version of Excel. Learn more: https://go.microsoft.com/fwlink/?linkid=870924
Comment:
    Per K. Buchanan memo date 8/25/2023 allocation start date 9/1/2023</t>
      </text>
    </comment>
    <comment ref="AW2" authorId="6" shapeId="0" xr:uid="{3B165AD4-10E1-4EA8-8987-0E14DEEB205D}">
      <text>
        <t>[Threaded comment]
Your version of Excel allows you to read this threaded comment; however, any edits to it will get removed if the file is opened in a newer version of Excel. Learn more: https://go.microsoft.com/fwlink/?linkid=870924
Comment:
    Per K. Buchanan memo date 8/25/2023 allocation start date 9/1/2023</t>
      </text>
    </comment>
    <comment ref="BA2" authorId="7" shapeId="0" xr:uid="{BDABC49A-7CA6-4D11-B32B-92B5AD1C6E87}">
      <text>
        <t>[Threaded comment]
Your version of Excel allows you to read this threaded comment; however, any edits to it will get removed if the file is opened in a newer version of Excel. Learn more: https://go.microsoft.com/fwlink/?linkid=870924
Comment:
    WIOA - AEFLA Section 231
FY 2023-24</t>
      </text>
    </comment>
    <comment ref="BB2" authorId="8" shapeId="0" xr:uid="{21AB62C6-2E81-4633-BBF1-40DF559FE648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WIOA - AEFLA Section 225
FY 2023-24
</t>
      </text>
    </comment>
    <comment ref="BC2" authorId="9" shapeId="0" xr:uid="{0A935F88-8E6A-40ED-A4E3-93C94286B8DA}">
      <text>
        <t>[Threaded comment]
Your version of Excel allows you to read this threaded comment; however, any edits to it will get removed if the file is opened in a newer version of Excel. Learn more: https://go.microsoft.com/fwlink/?linkid=870924
Comment:
    AEFLA - Section 243
FY 2023-24</t>
      </text>
    </comment>
    <comment ref="BF2" authorId="3" shapeId="0" xr:uid="{6B05A1C8-0FA2-428E-9398-71237D6CA0BF}">
      <text>
        <r>
          <rPr>
            <b/>
            <sz val="9"/>
            <color indexed="81"/>
            <rFont val="Tahoma"/>
            <family val="2"/>
          </rPr>
          <t>Katie Buchanan:</t>
        </r>
        <r>
          <rPr>
            <sz val="9"/>
            <color indexed="81"/>
            <rFont val="Tahoma"/>
            <family val="2"/>
          </rPr>
          <t xml:space="preserve">
Approved via Presidential delegation</t>
        </r>
      </text>
    </comment>
    <comment ref="BG2" authorId="3" shapeId="0" xr:uid="{1C8D1200-775F-4C5A-BFA4-F983B3D41A1D}">
      <text>
        <r>
          <rPr>
            <b/>
            <sz val="9"/>
            <color indexed="81"/>
            <rFont val="Tahoma"/>
            <family val="2"/>
          </rPr>
          <t>Katie Buchanan:</t>
        </r>
        <r>
          <rPr>
            <sz val="9"/>
            <color indexed="81"/>
            <rFont val="Tahoma"/>
            <family val="2"/>
          </rPr>
          <t xml:space="preserve">
Approved via Presidential delegation</t>
        </r>
      </text>
    </comment>
    <comment ref="BI2" authorId="10" shapeId="0" xr:uid="{BD21B798-C6D6-459A-8E33-B78375CFDBA8}">
      <text>
        <t>[Threaded comment]
Your version of Excel allows you to read this threaded comment; however, any edits to it will get removed if the file is opened in a newer version of Excel. Learn more: https://go.microsoft.com/fwlink/?linkid=870924
Comment:
    9/8/2023 confirmed by K. Buchanan $6500 Wilkes CC</t>
      </text>
    </comment>
    <comment ref="BO2" authorId="3" shapeId="0" xr:uid="{6B89DFF2-AC10-4FC1-A42B-0FD9FB0B702B}">
      <text>
        <r>
          <rPr>
            <b/>
            <sz val="9"/>
            <color indexed="81"/>
            <rFont val="Tahoma"/>
            <family val="2"/>
          </rPr>
          <t>Katie Buchanan:</t>
        </r>
        <r>
          <rPr>
            <sz val="9"/>
            <color indexed="81"/>
            <rFont val="Tahoma"/>
            <family val="2"/>
          </rPr>
          <t xml:space="preserve">
Original allocation approved by Dr. Carver (Presidential Delegation)
on 4/25/23.  </t>
        </r>
      </text>
    </comment>
    <comment ref="CF2" authorId="3" shapeId="0" xr:uid="{05DF5A48-696B-4821-A4FE-E7C3D911367F}">
      <text>
        <r>
          <rPr>
            <b/>
            <sz val="9"/>
            <color indexed="81"/>
            <rFont val="Tahoma"/>
            <family val="2"/>
          </rPr>
          <t>Katie Buchanan:</t>
        </r>
        <r>
          <rPr>
            <sz val="9"/>
            <color indexed="81"/>
            <rFont val="Tahoma"/>
            <family val="2"/>
          </rPr>
          <t xml:space="preserve">
FC 01
SBCC 7/16/2021</t>
        </r>
      </text>
    </comment>
    <comment ref="CG2" authorId="3" shapeId="0" xr:uid="{5FA32D9B-20EE-4EFB-81B2-3D8D1335BDED}">
      <text>
        <r>
          <rPr>
            <b/>
            <sz val="9"/>
            <color indexed="81"/>
            <rFont val="Tahoma"/>
            <family val="2"/>
          </rPr>
          <t>Katie Buchanan:</t>
        </r>
        <r>
          <rPr>
            <sz val="9"/>
            <color indexed="81"/>
            <rFont val="Tahoma"/>
            <family val="2"/>
          </rPr>
          <t xml:space="preserve">
FC 01
SBCC 7/16/2021</t>
        </r>
      </text>
    </comment>
    <comment ref="CH2" authorId="3" shapeId="0" xr:uid="{38DCA924-D894-4F43-9277-38D03EBB9AF6}">
      <text>
        <r>
          <rPr>
            <b/>
            <sz val="9"/>
            <color indexed="81"/>
            <rFont val="Tahoma"/>
            <family val="2"/>
          </rPr>
          <t>Katie Buchanan:</t>
        </r>
        <r>
          <rPr>
            <sz val="9"/>
            <color indexed="81"/>
            <rFont val="Tahoma"/>
            <family val="2"/>
          </rPr>
          <t xml:space="preserve">
FC 01
SBCC 7/16/2021</t>
        </r>
      </text>
    </comment>
    <comment ref="CI2" authorId="3" shapeId="0" xr:uid="{98C21D44-E0A5-4E82-BC55-91DBFEA7C081}">
      <text>
        <r>
          <rPr>
            <b/>
            <sz val="9"/>
            <color indexed="81"/>
            <rFont val="Tahoma"/>
            <family val="2"/>
          </rPr>
          <t>Katie Buchanan:</t>
        </r>
        <r>
          <rPr>
            <sz val="9"/>
            <color indexed="81"/>
            <rFont val="Tahoma"/>
            <family val="2"/>
          </rPr>
          <t xml:space="preserve">
FC 02
SBCC 7/16/2021</t>
        </r>
      </text>
    </comment>
    <comment ref="CJ2" authorId="0" shapeId="0" xr:uid="{6574F415-F288-41BD-903D-1A8D2C1A9C95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FC01
SBCC 08/18/2023
</t>
        </r>
      </text>
    </comment>
    <comment ref="CT2" authorId="0" shapeId="0" xr:uid="{10C1ED8E-2391-43E6-8378-5C4B11FEEE84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07
SBCC 11/17/2023
</t>
        </r>
      </text>
    </comment>
    <comment ref="D3" authorId="0" shapeId="0" xr:uid="{F7B6E31A-867B-46C0-85A6-7B8ACAD265D9}">
      <text>
        <r>
          <rPr>
            <b/>
            <sz val="9"/>
            <color indexed="81"/>
            <rFont val="Tahoma"/>
            <family val="2"/>
          </rPr>
          <t>Darlene Anderson</t>
        </r>
        <r>
          <rPr>
            <sz val="9"/>
            <color indexed="81"/>
            <rFont val="Tahoma"/>
            <family val="2"/>
          </rPr>
          <t xml:space="preserve"> 
NC Fame: Guilford $9,000,000  
NR Program: Johnston $3,000,000 
NR Program: Surry $1,000,000
amounts were not to be posted and were deducted from Budget Allocation Summary total allotment</t>
        </r>
      </text>
    </comment>
    <comment ref="D4" authorId="3" shapeId="0" xr:uid="{26203E0E-019B-4102-B18D-6D9B380276EB}">
      <text>
        <r>
          <rPr>
            <b/>
            <sz val="9"/>
            <color indexed="81"/>
            <rFont val="Tahoma"/>
            <family val="2"/>
          </rPr>
          <t>Katie Buchanan:</t>
        </r>
        <r>
          <rPr>
            <sz val="9"/>
            <color indexed="81"/>
            <rFont val="Tahoma"/>
            <family val="2"/>
          </rPr>
          <t xml:space="preserve">
Budget package FY 2023-24
Page 59
</t>
        </r>
      </text>
    </comment>
    <comment ref="I4" authorId="0" shapeId="0" xr:uid="{71C5A2F6-1B49-41DE-8FA4-BA94DE4983AC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$31,705, 683 for each
 FY 2023-24 and FY 2024-25
Funding 7/1/2023 - 6/30/2024
Funding 7/1/2024 - 6/30/2025
$19,385,683 2023 Appropriations Act
$12,320,000 2021 Appropriations Act
 </t>
        </r>
      </text>
    </comment>
    <comment ref="J4" authorId="0" shapeId="0" xr:uid="{ED330141-FE9D-4825-9446-8DB778B4A692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$31,705, 683 for each
 FY 2023-24 and FY 2024-25
Funding 7/1/2023 - 6/30/2024
Funding 7/1/2024 - 6/30/2025
$19,385,683 2023 Appropriations Act
$12,320,000 2021 Appropriations Act
 </t>
        </r>
      </text>
    </comment>
    <comment ref="K4" authorId="0" shapeId="0" xr:uid="{BA19D3B3-4CDE-459B-B8FD-12E265A30C69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$31,705, 683 for each
 FY 2023-24 and FY 2024-25
Funding 7/1/2023 - 6/30/2024
Funding 7/1/2024 - 6/30/2025
$19,385,683 2023 Appropriations Act
$12,320,000 2021 Appropriations Act
 </t>
        </r>
      </text>
    </comment>
    <comment ref="L4" authorId="0" shapeId="0" xr:uid="{40F0AEE9-9C00-483E-AC9D-904AF5CF69D3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$31,705, 683 for each
 FY 2023-24 and FY 2024-25
Funding 7/1/2023 - 6/30/2024
Funding 7/1/2024 - 6/30/2025
$19,385,683 2023 Appropriations Act
$12,320,000 2021 Appropriations Act
 </t>
        </r>
      </text>
    </comment>
    <comment ref="M4" authorId="0" shapeId="0" xr:uid="{2837A1E8-01F4-4B49-A849-8C3C933AEAA4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$31,705, 683 for each
 FY 2023-24 and FY 2024-25
Funding 7/1/2023 - 6/30/2024
Funding 7/1/2024 - 6/30/2025
$19,385,683 2023 Appropriations Act
$12,320,000 2021 Appropriations Act
 </t>
        </r>
      </text>
    </comment>
    <comment ref="N4" authorId="0" shapeId="0" xr:uid="{DFF60568-723C-4CA8-93BD-0CC9C61443C8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$31,705, 683 for each
 FY 2023-24 and FY 2024-25
Funding 7/1/2023 - 6/30/2024
Funding 7/1/2024 - 6/30/2025
$19,385,683 2023 Appropriations Act
$12,320,000 2021 Appropriations Act
 </t>
        </r>
      </text>
    </comment>
    <comment ref="U6" authorId="3" shapeId="0" xr:uid="{59DBE2BD-04B5-41F6-A671-3D83803406B5}">
      <text>
        <r>
          <rPr>
            <b/>
            <sz val="9"/>
            <color indexed="81"/>
            <rFont val="Tahoma"/>
            <family val="2"/>
          </rPr>
          <t>Katie Buchanan:</t>
        </r>
        <r>
          <rPr>
            <sz val="9"/>
            <color indexed="81"/>
            <rFont val="Tahoma"/>
            <family val="2"/>
          </rPr>
          <t xml:space="preserve">
Current:  80, 369
Equip:  43, 940</t>
        </r>
      </text>
    </comment>
    <comment ref="V6" authorId="3" shapeId="0" xr:uid="{17287031-016E-4BA5-AAB7-B04B34004E7B}">
      <text>
        <r>
          <rPr>
            <b/>
            <sz val="9"/>
            <color indexed="81"/>
            <rFont val="Tahoma"/>
            <family val="2"/>
          </rPr>
          <t>Katie Buchanan:</t>
        </r>
        <r>
          <rPr>
            <sz val="9"/>
            <color indexed="81"/>
            <rFont val="Tahoma"/>
            <family val="2"/>
          </rPr>
          <t xml:space="preserve">
Current:  80, 369
Equip:  43, 940</t>
        </r>
      </text>
    </comment>
    <comment ref="BA6" authorId="0" shapeId="0" xr:uid="{9F936AB7-763E-4218-890F-0020B5612978}">
      <text>
        <r>
          <rPr>
            <b/>
            <sz val="9"/>
            <color indexed="81"/>
            <rFont val="Tahoma"/>
            <family val="2"/>
          </rPr>
          <t>Darlene Anderson
Purpose codes 320, 321, 322, 323, 325,923</t>
        </r>
      </text>
    </comment>
  </commentList>
</comments>
</file>

<file path=xl/sharedStrings.xml><?xml version="1.0" encoding="utf-8"?>
<sst xmlns="http://schemas.openxmlformats.org/spreadsheetml/2006/main" count="869" uniqueCount="364">
  <si>
    <t>TOTAL</t>
  </si>
  <si>
    <t>ALLOCATION</t>
  </si>
  <si>
    <t>ALAMANCE CC</t>
  </si>
  <si>
    <t>ASHEVILLE-BUNCOMBE TCC</t>
  </si>
  <si>
    <t>BEAUFORT CC</t>
  </si>
  <si>
    <t>BLADEN CC</t>
  </si>
  <si>
    <t>BLUE RIDGE CC</t>
  </si>
  <si>
    <t>BRUNSWICK CC</t>
  </si>
  <si>
    <t>CALDWELL CC</t>
  </si>
  <si>
    <t>CAPE FEAR CC</t>
  </si>
  <si>
    <t>CARTERET CC</t>
  </si>
  <si>
    <t>CATAWBA VALLEY CC</t>
  </si>
  <si>
    <t>CENTRAL CAROLINA CC</t>
  </si>
  <si>
    <t>CENTRAL PIEDMONT CC</t>
  </si>
  <si>
    <t>CLEVELAND CC</t>
  </si>
  <si>
    <t>COASTAL CAROLINA CC</t>
  </si>
  <si>
    <t>COLLEGE OF THE ALBEMARLE</t>
  </si>
  <si>
    <t>CRAVEN CC</t>
  </si>
  <si>
    <t>DURHAM TCC</t>
  </si>
  <si>
    <t>EDGECOMBE CC</t>
  </si>
  <si>
    <t>FAYETTEVILLE TCC</t>
  </si>
  <si>
    <t>FORSYTH TCC</t>
  </si>
  <si>
    <t>GASTON CC</t>
  </si>
  <si>
    <t>GUILFORD TCC</t>
  </si>
  <si>
    <t>HALIFAX CC</t>
  </si>
  <si>
    <t>HAYWOOD CC</t>
  </si>
  <si>
    <t>ISOTHERMAL CC</t>
  </si>
  <si>
    <t>JAMES SPRUNT CC</t>
  </si>
  <si>
    <t>JOHNSTON CC</t>
  </si>
  <si>
    <t>LENOIR CC</t>
  </si>
  <si>
    <t>MARTIN CC</t>
  </si>
  <si>
    <t>MAYLAND CC</t>
  </si>
  <si>
    <t>MCDOWELL CC</t>
  </si>
  <si>
    <t>MITCHELL CC</t>
  </si>
  <si>
    <t>MONTGOMERY CC</t>
  </si>
  <si>
    <t>NASH CC</t>
  </si>
  <si>
    <t>PAMLICO CC</t>
  </si>
  <si>
    <t>PIEDMONT CC</t>
  </si>
  <si>
    <t>PITT CC</t>
  </si>
  <si>
    <t>RANDOLPH CC</t>
  </si>
  <si>
    <t>RICHMOND CC</t>
  </si>
  <si>
    <t>ROANOKE-CHOWAN CC</t>
  </si>
  <si>
    <t>ROBESON CC</t>
  </si>
  <si>
    <t>ROCKINGHAM CC</t>
  </si>
  <si>
    <t>ROWAN-CABARRUS CC</t>
  </si>
  <si>
    <t>SAMPSON CC</t>
  </si>
  <si>
    <t>SANDHILLS CC</t>
  </si>
  <si>
    <t>SOUTH PIEDMONT CC</t>
  </si>
  <si>
    <t>SOUTHEASTERN CC</t>
  </si>
  <si>
    <t>SOUTHWESTERN CC</t>
  </si>
  <si>
    <t>STANLY CC</t>
  </si>
  <si>
    <t>SURRY CC</t>
  </si>
  <si>
    <t>TRI-COUNTY CC</t>
  </si>
  <si>
    <t>VANCE-GRANVILLE CC</t>
  </si>
  <si>
    <t>WAKE TCC</t>
  </si>
  <si>
    <t>WAYNE CC</t>
  </si>
  <si>
    <t>WESTERN PIEDMONT CC</t>
  </si>
  <si>
    <t>WILKES CC</t>
  </si>
  <si>
    <t>WILSON CC</t>
  </si>
  <si>
    <t>Ongoing</t>
  </si>
  <si>
    <t>NUMBER</t>
  </si>
  <si>
    <t>PURPOSE:</t>
  </si>
  <si>
    <t>INSTRUCTIONS:</t>
  </si>
  <si>
    <t xml:space="preserve">The spreadsheet is posted to the NCCCS website on the last day of each month. </t>
  </si>
  <si>
    <t>Colleges should use this spreadsheet to verify the amounts agree with their budget each month.</t>
  </si>
  <si>
    <t>Create spreadsheet of each approved allocation/reversion a college receives throughout the fiscal year.</t>
  </si>
  <si>
    <t>This is done so budget figures are up-to-date in CBAS for college use and to provide a breakdown in spreadsheet form of colleges' budget by vocation and/or purpose code.</t>
  </si>
  <si>
    <t>Only approved budget transactions are keyed into CBAS and the working budget spreadsheet.</t>
  </si>
  <si>
    <t>Approved budget transactions that need to be posted are typically emailed to the individual in State Aid that maintains the budget spreadsheet and posts budget item to CBAS.</t>
  </si>
  <si>
    <t>The spreadsheet's columns are organized by purpose and/or voc code, then by date of transaction.</t>
  </si>
  <si>
    <t>Colunm A:</t>
  </si>
  <si>
    <t>Institution number of the community college</t>
  </si>
  <si>
    <t xml:space="preserve">* </t>
  </si>
  <si>
    <t>Colunm B:</t>
  </si>
  <si>
    <t>Name of the community college</t>
  </si>
  <si>
    <t>Colunm C:</t>
  </si>
  <si>
    <t>Total Allocation (sum of all columns for a college)</t>
  </si>
  <si>
    <t>Colunm D:</t>
  </si>
  <si>
    <t>Colunm E, F,…:</t>
  </si>
  <si>
    <t>Original/Net Allocation - this is the formula budget allotted to the colleges in the NC General Assempbly budget</t>
  </si>
  <si>
    <t>Additional allocations/revesions that fall outside of the formula budget</t>
  </si>
  <si>
    <t>On the last business day of each month, State Aid posts that month's budget spreadsheet to the NCCCS website.  This is used by the colleges in preparing their monthly financial</t>
  </si>
  <si>
    <t>reporting to the System Office and to ensure their budget is posted at the college appropriately.</t>
  </si>
  <si>
    <t xml:space="preserve">   </t>
  </si>
  <si>
    <t xml:space="preserve">After the budget transaction is keyed into CBAS, post the same transaction on the working budget spreadsheet. </t>
  </si>
  <si>
    <t>Verifying Budget Spreadsheet entries to CBAS:</t>
  </si>
  <si>
    <t xml:space="preserve">It is important to verify that what has been keyed for that month to the budget spreadsheet matches what has been keyed into the CBAS budget module.  This ensures that </t>
  </si>
  <si>
    <t>what State Aid reports to the colleges matches what is in the system-wide budget.</t>
  </si>
  <si>
    <t>To do this, run the System-Wide Budget Reporting (XBOST) process in CBAS.  This process is outlined on page 28 of the CBAS Budget Module User Guide.</t>
  </si>
  <si>
    <t>The amount of the "Net Allotment" column on the final page of the XBOST is the total system-wide budget, fiscal year to date.</t>
  </si>
  <si>
    <t>If all transactions for the month keyed into CBAS match what was keyed to the budget spreadsheet, the the "Net Allotment" total in CBAS will be the same as the</t>
  </si>
  <si>
    <t>"Total Allocation" total from the spreadsheet.</t>
  </si>
  <si>
    <t>Posting Budget Spreadsheet to NCCCS Website:</t>
  </si>
  <si>
    <t>On the last business day of each month, State Aid posts that month's budget spreadsheet to the NCCCS website.  This is used by the colleges in preparing their monthly</t>
  </si>
  <si>
    <t>financial reporting to the System Office and to ensure their budget is posted at the college appropriately.</t>
  </si>
  <si>
    <t>Steps:</t>
  </si>
  <si>
    <t>(2)  Once the working budget spreadsheet is correct, save a copy of this spreadsheet at the following file path:  S:\BusinessFinance\StateAidFunds\Budget Detail\Budget Detail 20xx-20xx.</t>
  </si>
  <si>
    <t xml:space="preserve">        There is a folder titled "Monthly SS for Website".  Save the working budget spreadsheet here using the "Save As" function, and re-name it with the current month and year.</t>
  </si>
  <si>
    <t xml:space="preserve">        This is done so that State Aid has a snap-shot of each month's system-wide budget saved, and so that the Working BD Spreadsheet continues to be used to add to next month's</t>
  </si>
  <si>
    <t xml:space="preserve">        transactions to it.</t>
  </si>
  <si>
    <t xml:space="preserve">(3)  Send an email to the Director of Systems Accounting and the Systems Accountant.  Attach the current month's spreadsheet and request they have it posted to the NCCCS </t>
  </si>
  <si>
    <t>(1)  Verify budget spreadsheet entries to CBAS, as explained above.  Reasearch and correct any keying errors.</t>
  </si>
  <si>
    <t>(4)  When complete, Systems Accounting will respond that the spreadsheet has been posted.</t>
  </si>
  <si>
    <t>(5)  Verify that the correct spreadsheet has been posted at above site.</t>
  </si>
  <si>
    <r>
      <t xml:space="preserve">(6)  Once verified, notify that colleges' business offices via email (to business officers and CFOs at </t>
    </r>
    <r>
      <rPr>
        <b/>
        <sz val="11"/>
        <color theme="1"/>
        <rFont val="Calibri"/>
        <family val="2"/>
        <scheme val="minor"/>
      </rPr>
      <t>cc-businessoff@nccommunitycolleges.edu</t>
    </r>
    <r>
      <rPr>
        <sz val="11"/>
        <color theme="1"/>
        <rFont val="Calibri"/>
        <family val="2"/>
        <scheme val="minor"/>
      </rPr>
      <t xml:space="preserve"> and controllers and bookkeepers at</t>
    </r>
  </si>
  <si>
    <r>
      <t xml:space="preserve">        website:  </t>
    </r>
    <r>
      <rPr>
        <b/>
        <sz val="11"/>
        <color theme="1"/>
        <rFont val="Calibri"/>
        <family val="2"/>
        <scheme val="minor"/>
      </rPr>
      <t>http://www.nccommunitycolleges.edu/finance-operations/budget-accounting/state-aid</t>
    </r>
    <r>
      <rPr>
        <sz val="11"/>
        <color theme="1"/>
        <rFont val="Calibri"/>
        <family val="2"/>
        <scheme val="minor"/>
      </rPr>
      <t>.</t>
    </r>
  </si>
  <si>
    <r>
      <t xml:space="preserve">        </t>
    </r>
    <r>
      <rPr>
        <b/>
        <sz val="11"/>
        <color theme="1"/>
        <rFont val="Calibri"/>
        <family val="2"/>
        <scheme val="minor"/>
      </rPr>
      <t>cc-contbookkeep@nccommunitycolleges.edu</t>
    </r>
    <r>
      <rPr>
        <sz val="11"/>
        <color theme="1"/>
        <rFont val="Calibri"/>
        <family val="2"/>
        <scheme val="minor"/>
      </rPr>
      <t>) that the current month's budget spreadsheet has been posted, providing the website to them.</t>
    </r>
  </si>
  <si>
    <t xml:space="preserve">  </t>
  </si>
  <si>
    <t>STATE GENERAL FUNDS</t>
  </si>
  <si>
    <t xml:space="preserve"> </t>
  </si>
  <si>
    <t>REVERSION</t>
  </si>
  <si>
    <t>DAVIDSON-DAVIE CC</t>
  </si>
  <si>
    <t>Customized Training</t>
  </si>
  <si>
    <t>Regional Trainers</t>
  </si>
  <si>
    <t>Purp 360, Voc 80</t>
  </si>
  <si>
    <t>TOBACCO TRUST FUND</t>
  </si>
  <si>
    <t>Project Skill Up</t>
  </si>
  <si>
    <t>Voc 80, Purp 358</t>
  </si>
  <si>
    <t>WORKING</t>
  </si>
  <si>
    <t>Voc 80, Purp 553</t>
  </si>
  <si>
    <t>Funds:  7/1/21 - 9/30/23</t>
  </si>
  <si>
    <t>GEER (CRRSA, HEERF II)</t>
  </si>
  <si>
    <t>Voc 80, Purp 552</t>
  </si>
  <si>
    <t>GEER</t>
  </si>
  <si>
    <t>Alloc:  Ongoing</t>
  </si>
  <si>
    <t>Voc 80, Purp 555</t>
  </si>
  <si>
    <t>7/1/22 - 6/30/23</t>
  </si>
  <si>
    <t>Funds:  7/1/22 - 12/31/23</t>
  </si>
  <si>
    <t>Carryforward FY 2022-23</t>
  </si>
  <si>
    <t>Longleaf Commitment</t>
  </si>
  <si>
    <t>LCCCG</t>
  </si>
  <si>
    <t>Voc 80, Purp 556</t>
  </si>
  <si>
    <t>Small College Prison (Discretionary)</t>
  </si>
  <si>
    <t>Voc 82</t>
  </si>
  <si>
    <t>Alloc:  08/30/2022</t>
  </si>
  <si>
    <t>Equipment</t>
  </si>
  <si>
    <t>Inst. Resources</t>
  </si>
  <si>
    <t>Basic Skills Performance Based Funding</t>
  </si>
  <si>
    <t>Other PBF</t>
  </si>
  <si>
    <t>Purp 920, Voc 97</t>
  </si>
  <si>
    <t>Purp 930, Voc 97</t>
  </si>
  <si>
    <t>Purp 321, Voc 97</t>
  </si>
  <si>
    <t>Voc 97</t>
  </si>
  <si>
    <t>Emergency Assistance to Non-Public Schools (EANS)</t>
  </si>
  <si>
    <t>Finish Line Grants</t>
  </si>
  <si>
    <t>Voc 80, Purp 557</t>
  </si>
  <si>
    <t>State Fiscal Recovery Fund</t>
  </si>
  <si>
    <t>COLLEGE</t>
  </si>
  <si>
    <t>ORIGINAL/NET</t>
  </si>
  <si>
    <t>Funds:  7/1/21 - 12/31/24</t>
  </si>
  <si>
    <t>Rural College Broadband Access</t>
  </si>
  <si>
    <t>Voc 80, Purp 431</t>
  </si>
  <si>
    <t>GASTON COLLEGE</t>
  </si>
  <si>
    <t>CT Bus/Ind Support (Instructional)</t>
  </si>
  <si>
    <t>Purp 361, Voc 80</t>
  </si>
  <si>
    <t>Purp 365, Voc 80</t>
  </si>
  <si>
    <t>GEER II - Workforce</t>
  </si>
  <si>
    <t>Voc 80, Purp 558</t>
  </si>
  <si>
    <t>Longevity</t>
  </si>
  <si>
    <t>Voc 44</t>
  </si>
  <si>
    <t>US DEPT. OF COMMERCE</t>
  </si>
  <si>
    <t>NC BioBetter Grant</t>
  </si>
  <si>
    <t>Voc 80, Purp 457</t>
  </si>
  <si>
    <t>Rev: Ongoing</t>
  </si>
  <si>
    <t>FY 2023-24</t>
  </si>
  <si>
    <t>Voc 80, Purp 559</t>
  </si>
  <si>
    <t>07/01/2023-9/30/2023</t>
  </si>
  <si>
    <t>Emergency Grant for Students FY 2023-24</t>
  </si>
  <si>
    <t>07/01/2023-6/30/2024</t>
  </si>
  <si>
    <t>Carryforward            FY2023-24</t>
  </si>
  <si>
    <t>Finish Line Grant Admin</t>
  </si>
  <si>
    <t>6/30/2023 - 9/30/2023</t>
  </si>
  <si>
    <t>Funds:  6/30/23 - 9/30/23</t>
  </si>
  <si>
    <t xml:space="preserve"> Carryforward Summer Accelerator Grant Program FY 2023-24</t>
  </si>
  <si>
    <t>Funds: 06/30/23-09/30/23</t>
  </si>
  <si>
    <t>03/01/2022-12/31/2024</t>
  </si>
  <si>
    <t>Underserved Student Outreach and Advising Carryforward               FY2023-24</t>
  </si>
  <si>
    <t>STATE FISCAL RECOVERY FUNDS</t>
  </si>
  <si>
    <t>Build Back Better Regional Challenge                  Carryforward FY 2023-24</t>
  </si>
  <si>
    <t>Voc 80, Purp 375 &amp; 945</t>
  </si>
  <si>
    <t>Funds: 6/30/2023 - 6/15/2025</t>
  </si>
  <si>
    <t>Alloc:  8/08/2023</t>
  </si>
  <si>
    <t>Expansion of Apprenticeship Programs</t>
  </si>
  <si>
    <t>Voc 80, Purp 372</t>
  </si>
  <si>
    <t>Carryforward                   FY 2023-24</t>
  </si>
  <si>
    <t>Funds:  6/30/23-12/31/26</t>
  </si>
  <si>
    <t>Funds:  1/23/2023 - 6/30/2024</t>
  </si>
  <si>
    <t>Carryforward FY 2023-24</t>
  </si>
  <si>
    <t>Alloc:  8/04/2023</t>
  </si>
  <si>
    <t>High-Cost Workforce        Start-Up Fund Program</t>
  </si>
  <si>
    <t>Resilience Grant Carryforward                  FY 2023-24</t>
  </si>
  <si>
    <t>Carryforward                  FY 2023-24</t>
  </si>
  <si>
    <t>Longleaf Complete Grant</t>
  </si>
  <si>
    <t>Alloc: 8/3/2023</t>
  </si>
  <si>
    <t>Alloc:  8/3/2023</t>
  </si>
  <si>
    <t>Alloc:   8/3/2023</t>
  </si>
  <si>
    <t>Alloc:    8/1/2023</t>
  </si>
  <si>
    <t>Alloc:  8/1/2023</t>
  </si>
  <si>
    <t>Emergency Assistance to Non-Public Schools (EANS II)</t>
  </si>
  <si>
    <t>Alloc:  8/03/2023</t>
  </si>
  <si>
    <t>Alloc:  8/01/2023</t>
  </si>
  <si>
    <t xml:space="preserve">Alloc:  8/01/2023 </t>
  </si>
  <si>
    <t>7/1/23 - 6/30/24</t>
  </si>
  <si>
    <t xml:space="preserve">Alloc:  8(01/2023 </t>
  </si>
  <si>
    <t xml:space="preserve">Alloc: 8/01/2023  </t>
  </si>
  <si>
    <t>US DEPARTMENT OF LABOR</t>
  </si>
  <si>
    <t>Funds:  7/1/22 - 6/30/26</t>
  </si>
  <si>
    <t>Apprenticeship Building America Grant Program</t>
  </si>
  <si>
    <t>Voc 80, Purp 357</t>
  </si>
  <si>
    <t>Alloc:  8/9/2023</t>
  </si>
  <si>
    <t>NC Motorcycle</t>
  </si>
  <si>
    <t>Voc 45</t>
  </si>
  <si>
    <t>MOTORCYCLE SAFETY PROGRAM</t>
  </si>
  <si>
    <t>Funds:  7/1/23 - 6/30/24</t>
  </si>
  <si>
    <t>Safety Education Program      FY 2023-24</t>
  </si>
  <si>
    <t>Construction Academies, Building Careers</t>
  </si>
  <si>
    <t>Voc 62</t>
  </si>
  <si>
    <t>Funds:  7/1/23 - 12/31/26</t>
  </si>
  <si>
    <t>Alloc:  8/9/23</t>
  </si>
  <si>
    <t>Funds:  7/1/21 - 12/30/24</t>
  </si>
  <si>
    <t xml:space="preserve">Alloc: 8/17/2023  </t>
  </si>
  <si>
    <t>Unexpended Budget Stabilization</t>
  </si>
  <si>
    <t>Voc 51</t>
  </si>
  <si>
    <t>Funds:  7/1/23 - 12/31/24</t>
  </si>
  <si>
    <t>Alloc:  8/4/23</t>
  </si>
  <si>
    <t>Alloc:  9/7/2023</t>
  </si>
  <si>
    <t>NC Trucking Association</t>
  </si>
  <si>
    <t>Alloc:  9/1/2023</t>
  </si>
  <si>
    <t>Funds:  6/30/23 - 12/31/2024</t>
  </si>
  <si>
    <t>Truck Driver Shortage Program</t>
  </si>
  <si>
    <t>Voc 63, Purp 940</t>
  </si>
  <si>
    <t>Alloc:  9/8/2023</t>
  </si>
  <si>
    <t>Alloc:  9/07/2023</t>
  </si>
  <si>
    <t>Alloc:  9/8/23</t>
  </si>
  <si>
    <t>Funds:  Avail until expended</t>
  </si>
  <si>
    <t>Enrollment Growth Reserve</t>
  </si>
  <si>
    <t>Voc 53</t>
  </si>
  <si>
    <t>Alloc:  9/08/2023</t>
  </si>
  <si>
    <t>Alloc:  8/16/2023</t>
  </si>
  <si>
    <t>Carryforward from 23/24</t>
  </si>
  <si>
    <t>Alloc:  09/12/2023</t>
  </si>
  <si>
    <t>Funds:  7/1/23-06/30/24</t>
  </si>
  <si>
    <t xml:space="preserve">Building Careers Construction </t>
  </si>
  <si>
    <t>STATE GENERAL FUND</t>
  </si>
  <si>
    <t>Intellectual &amp; Development Disabilities (IDD)</t>
  </si>
  <si>
    <t>Voc 80, Purp 525</t>
  </si>
  <si>
    <t>Alloc:09/20/2023</t>
  </si>
  <si>
    <t>Funds:  7/1/23 - 9/30/23</t>
  </si>
  <si>
    <t xml:space="preserve"> Two-Year Pilot Program Carryforward                  FY 2023-24</t>
  </si>
  <si>
    <r>
      <rPr>
        <b/>
        <sz val="8"/>
        <rFont val="Calibri"/>
        <family val="2"/>
        <scheme val="minor"/>
      </rPr>
      <t>Alloc: 09/22/2023</t>
    </r>
  </si>
  <si>
    <t xml:space="preserve">Carryforward </t>
  </si>
  <si>
    <t>Alloc:  9/22/2023</t>
  </si>
  <si>
    <t>Alloc:  10/06/2023</t>
  </si>
  <si>
    <t>BioNetwork</t>
  </si>
  <si>
    <t>Voc 80, Purp 369</t>
  </si>
  <si>
    <t>Alloc:  10/20/2023</t>
  </si>
  <si>
    <t>Host Colleges          FY 2023-24</t>
  </si>
  <si>
    <t>Minority Male</t>
  </si>
  <si>
    <t>Voc 94</t>
  </si>
  <si>
    <t>Voc 79</t>
  </si>
  <si>
    <t xml:space="preserve"> FY  2023-24</t>
  </si>
  <si>
    <t>NC Career Coach Funding</t>
  </si>
  <si>
    <t>Alloc:  10/20/23</t>
  </si>
  <si>
    <t>NC Career Coach (GEAR UP)</t>
  </si>
  <si>
    <t>Virtual Learning</t>
  </si>
  <si>
    <t>Voc 31</t>
  </si>
  <si>
    <t>Community Centers                 FY 2023-24</t>
  </si>
  <si>
    <t>US DEPT. OF EDUCATION</t>
  </si>
  <si>
    <t>Federal Basic Skills</t>
  </si>
  <si>
    <t>WIOA, Title II:  AEFLA                            Section 231                              FY 2023-24</t>
  </si>
  <si>
    <t>Corrections Ed &amp; Other Institutionalized Ind.</t>
  </si>
  <si>
    <t>Voc 75</t>
  </si>
  <si>
    <t>WIOA, Title II:  AEFLA                            Section 225                              FY 2023-24</t>
  </si>
  <si>
    <t>Funds:  7/1/223- 6/30/24</t>
  </si>
  <si>
    <t>Integrated English Lit &amp; Civics Ed (IELCE)</t>
  </si>
  <si>
    <t>Voc 76, Purp 373</t>
  </si>
  <si>
    <t xml:space="preserve">Voc 74 </t>
  </si>
  <si>
    <t>State General Fund</t>
  </si>
  <si>
    <t>Short-Term Workforce Development</t>
  </si>
  <si>
    <t>Voc 80, Purp 554</t>
  </si>
  <si>
    <t>Alloc: 10/27/2023</t>
  </si>
  <si>
    <t>Grant FY 2023-24</t>
  </si>
  <si>
    <t>Funds: 07/01/23-06/30/24</t>
  </si>
  <si>
    <t>Voc 84</t>
  </si>
  <si>
    <t>Alloc:  10/27/2023</t>
  </si>
  <si>
    <t>Pamlico Prison Education Project</t>
  </si>
  <si>
    <t>Project FY 2023-24</t>
  </si>
  <si>
    <t>Success Initiative          FY 2023-24</t>
  </si>
  <si>
    <t>Cape Fear Botanical Gardens</t>
  </si>
  <si>
    <t>Voc 48</t>
  </si>
  <si>
    <t>Carryforward  FY 2023/24</t>
  </si>
  <si>
    <t>Alloc:  11/03/2023</t>
  </si>
  <si>
    <t>Career Academies for At-Risk Students</t>
  </si>
  <si>
    <t>Voc 60</t>
  </si>
  <si>
    <t>Alloc:11/03/2023</t>
  </si>
  <si>
    <t>Alloc:  11/03/23</t>
  </si>
  <si>
    <t>Funds:  12/16/22 - 12/31/24</t>
  </si>
  <si>
    <t>Construction Bootcamps                  FY 2023-24</t>
  </si>
  <si>
    <t>Voc 10 - 19</t>
  </si>
  <si>
    <t>Improving CTE Carry Over Funds</t>
  </si>
  <si>
    <t>PERKINS V (Perkins Act 2018)</t>
  </si>
  <si>
    <t>Carryforward                     FY 2023-24</t>
  </si>
  <si>
    <t>Alloc:  11/02/23</t>
  </si>
  <si>
    <t>Funds:  7/1/2023 - 06/30/2024</t>
  </si>
  <si>
    <t>Regional Trainers      FY2023-24</t>
  </si>
  <si>
    <t>Projects                      FY 2023-24</t>
  </si>
  <si>
    <t>Alignment Project                   FY 2023-24</t>
  </si>
  <si>
    <t>WIOA, Title II:  AEFLA                            Section 243                               FY 2023-24</t>
  </si>
  <si>
    <t>Carryforward to               FY 2023-24</t>
  </si>
  <si>
    <t>STATE BOARD RESERVE FUNDS</t>
  </si>
  <si>
    <t>Voc 30</t>
  </si>
  <si>
    <t>Alloc: 11/17/2023</t>
  </si>
  <si>
    <t>Train the East Initiative</t>
  </si>
  <si>
    <t xml:space="preserve"> FY 2023-24</t>
  </si>
  <si>
    <t xml:space="preserve">Alloc:  08/17/2023 </t>
  </si>
  <si>
    <t>Alloc: 11/20/2023</t>
  </si>
  <si>
    <t>Voc 80, Purp 560</t>
  </si>
  <si>
    <t>07/01/2023-06/30/2024</t>
  </si>
  <si>
    <t>State Appropriations Recurring                         FY2023-24</t>
  </si>
  <si>
    <t>Voc 42</t>
  </si>
  <si>
    <t>ARPA TEMPORARY SAVINGS FUND</t>
  </si>
  <si>
    <t>Funds:  11/20/2023 - 6/30/2025</t>
  </si>
  <si>
    <t>High-Cost Workforce Healthcare Start-Up Program</t>
  </si>
  <si>
    <t xml:space="preserve">FY 2023-24 thru FY 2024-25          Session Law 2023-134   Section 6.2      </t>
  </si>
  <si>
    <t>Alloc: 11/21/2023</t>
  </si>
  <si>
    <t>2023 Appropriations         (Session Law 2023-134)</t>
  </si>
  <si>
    <t>Funds:  07/01/23 - 06/30/24</t>
  </si>
  <si>
    <t>Alloc:  11/21/2023</t>
  </si>
  <si>
    <t xml:space="preserve">Alloc:  12/06/2023 </t>
  </si>
  <si>
    <t>Alloc: 12/06/2023</t>
  </si>
  <si>
    <t>State Fiscal Revovery Fund</t>
  </si>
  <si>
    <t>Funds: 12/15/23-12/31/26</t>
  </si>
  <si>
    <t>Funds:  7/1/23 - 6/30/2024</t>
  </si>
  <si>
    <t>Expansion Support Lead Colleges                             FY 2023-24</t>
  </si>
  <si>
    <t>Alloc: 12/15/2023</t>
  </si>
  <si>
    <t>Alloc:  12/15/2023</t>
  </si>
  <si>
    <t>Nursing Faculty Salary Adjustment FY 2023-24</t>
  </si>
  <si>
    <t>Alloc:  12/19/2023</t>
  </si>
  <si>
    <t>Alloc:  1/16/2024</t>
  </si>
  <si>
    <t>NC FAME</t>
  </si>
  <si>
    <t>Voc 88, Purp 940</t>
  </si>
  <si>
    <t xml:space="preserve"> FY2023-24</t>
  </si>
  <si>
    <t xml:space="preserve">Alloc:  1/18/2024  </t>
  </si>
  <si>
    <t>Alloc:  1/4/2024</t>
  </si>
  <si>
    <t>Faculty Recruitment and Retention FY 2023-24 and FY2024-25</t>
  </si>
  <si>
    <t>Alloc: 1/17/2024</t>
  </si>
  <si>
    <t>Alloc: 1/18/2024</t>
  </si>
  <si>
    <t>Alloc:  1/18/2024</t>
  </si>
  <si>
    <t>Funds:  12/6/23 - 6/30/26</t>
  </si>
  <si>
    <t>Funds:  1/18/23 - 6/30/26</t>
  </si>
  <si>
    <t>Alloc: 1/23/2024</t>
  </si>
  <si>
    <t>REVISION</t>
  </si>
  <si>
    <t>Alloc:    1/16/2024</t>
  </si>
  <si>
    <t>Alloc:  1/22/24</t>
  </si>
  <si>
    <t>FY 2023-2024</t>
  </si>
  <si>
    <t>Alloc:  1/22/2024</t>
  </si>
  <si>
    <t>Voc 63</t>
  </si>
  <si>
    <t>Alloc:  01/16/2024</t>
  </si>
  <si>
    <t>Alloc:  01/22/2024</t>
  </si>
  <si>
    <t>Alloc:  1/23/2024</t>
  </si>
  <si>
    <t>Alloc:  1/24/2024</t>
  </si>
  <si>
    <t>Alloc:   1/29/2024</t>
  </si>
  <si>
    <t>Alloc:    1/29/2024</t>
  </si>
  <si>
    <t>Alloc:  1/29/2024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</si>
</sst>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2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8"/>
      <name val="Calibri"/>
      <family val="2"/>
      <scheme val="minor"/>
    </font>
    <font>
      <b/>
      <u/>
      <sz val="8"/>
      <name val="Calibri"/>
      <family val="2"/>
      <scheme val="minor"/>
    </font>
    <font>
      <sz val="8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8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9"/>
      <name val="Calibri"/>
      <family val="2"/>
      <scheme val="minor"/>
    </font>
    <font>
      <b/>
      <sz val="8"/>
      <color theme="1"/>
      <name val="Calibri"/>
      <family val="2"/>
      <scheme val="minor"/>
    </font>
    <font>
      <u/>
      <sz val="8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1FEC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</cellStyleXfs>
  <cellXfs count="142">
    <xf numFmtId="0" fontId="0" fillId="0" borderId="0" xfId="0"/>
    <xf numFmtId="14" fontId="1" fillId="0" borderId="0" xfId="0" applyNumberFormat="1" applyFont="1"/>
    <xf numFmtId="0" fontId="7" fillId="0" borderId="0" xfId="0" applyFont="1"/>
    <xf numFmtId="43" fontId="0" fillId="0" borderId="0" xfId="1" applyFont="1" applyFill="1"/>
    <xf numFmtId="0" fontId="2" fillId="0" borderId="0" xfId="0" applyFont="1"/>
    <xf numFmtId="0" fontId="11" fillId="0" borderId="1" xfId="0" applyFont="1" applyBorder="1" applyAlignment="1">
      <alignment horizontal="center"/>
    </xf>
    <xf numFmtId="0" fontId="12" fillId="0" borderId="0" xfId="0" applyFont="1"/>
    <xf numFmtId="0" fontId="12" fillId="0" borderId="0" xfId="0" applyFont="1" applyAlignment="1">
      <alignment horizontal="right"/>
    </xf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13" fillId="0" borderId="0" xfId="0" applyFont="1" applyAlignment="1">
      <alignment horizontal="left"/>
    </xf>
    <xf numFmtId="0" fontId="13" fillId="0" borderId="0" xfId="0" applyFont="1"/>
    <xf numFmtId="0" fontId="7" fillId="0" borderId="0" xfId="0" applyFont="1" applyAlignment="1">
      <alignment vertical="center"/>
    </xf>
    <xf numFmtId="43" fontId="0" fillId="0" borderId="2" xfId="1" applyFont="1" applyFill="1" applyBorder="1" applyAlignment="1">
      <alignment horizontal="center"/>
    </xf>
    <xf numFmtId="0" fontId="1" fillId="0" borderId="6" xfId="0" applyFont="1" applyBorder="1" applyAlignment="1">
      <alignment horizontal="center"/>
    </xf>
    <xf numFmtId="14" fontId="3" fillId="0" borderId="6" xfId="0" applyNumberFormat="1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4" fontId="6" fillId="0" borderId="7" xfId="0" applyNumberFormat="1" applyFont="1" applyBorder="1" applyAlignment="1">
      <alignment horizontal="center"/>
    </xf>
    <xf numFmtId="43" fontId="2" fillId="0" borderId="6" xfId="1" applyFont="1" applyFill="1" applyBorder="1" applyAlignment="1"/>
    <xf numFmtId="43" fontId="0" fillId="0" borderId="8" xfId="1" applyFont="1" applyFill="1" applyBorder="1"/>
    <xf numFmtId="43" fontId="8" fillId="0" borderId="9" xfId="1" applyFont="1" applyFill="1" applyBorder="1" applyAlignment="1"/>
    <xf numFmtId="0" fontId="11" fillId="0" borderId="0" xfId="0" applyFont="1" applyAlignment="1">
      <alignment vertical="center"/>
    </xf>
    <xf numFmtId="0" fontId="17" fillId="0" borderId="0" xfId="0" applyFont="1" applyAlignment="1">
      <alignment horizontal="center"/>
    </xf>
    <xf numFmtId="4" fontId="1" fillId="0" borderId="0" xfId="0" applyNumberFormat="1" applyFont="1" applyAlignment="1">
      <alignment horizontal="center"/>
    </xf>
    <xf numFmtId="4" fontId="1" fillId="0" borderId="12" xfId="0" applyNumberFormat="1" applyFont="1" applyBorder="1" applyAlignment="1">
      <alignment horizontal="center"/>
    </xf>
    <xf numFmtId="4" fontId="1" fillId="0" borderId="3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4" fontId="4" fillId="0" borderId="0" xfId="0" applyNumberFormat="1" applyFont="1" applyAlignment="1">
      <alignment horizontal="center"/>
    </xf>
    <xf numFmtId="14" fontId="5" fillId="0" borderId="12" xfId="0" quotePrefix="1" applyNumberFormat="1" applyFont="1" applyBorder="1" applyAlignment="1">
      <alignment horizontal="center"/>
    </xf>
    <xf numFmtId="14" fontId="5" fillId="0" borderId="4" xfId="0" quotePrefix="1" applyNumberFormat="1" applyFont="1" applyBorder="1" applyAlignment="1">
      <alignment horizontal="center"/>
    </xf>
    <xf numFmtId="4" fontId="7" fillId="0" borderId="4" xfId="0" quotePrefix="1" applyNumberFormat="1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/>
    </xf>
    <xf numFmtId="4" fontId="6" fillId="0" borderId="13" xfId="0" applyNumberFormat="1" applyFont="1" applyBorder="1" applyAlignment="1">
      <alignment horizontal="center"/>
    </xf>
    <xf numFmtId="4" fontId="6" fillId="0" borderId="5" xfId="0" applyNumberFormat="1" applyFont="1" applyBorder="1" applyAlignment="1">
      <alignment horizontal="center"/>
    </xf>
    <xf numFmtId="0" fontId="9" fillId="0" borderId="0" xfId="0" applyFont="1"/>
    <xf numFmtId="4" fontId="0" fillId="0" borderId="0" xfId="0" applyNumberFormat="1"/>
    <xf numFmtId="4" fontId="0" fillId="0" borderId="0" xfId="0" applyNumberFormat="1" applyAlignment="1">
      <alignment horizontal="center"/>
    </xf>
    <xf numFmtId="4" fontId="0" fillId="0" borderId="0" xfId="0" applyNumberFormat="1" applyAlignment="1">
      <alignment wrapText="1"/>
    </xf>
    <xf numFmtId="4" fontId="0" fillId="0" borderId="0" xfId="0" applyNumberFormat="1" applyAlignment="1">
      <alignment horizontal="right"/>
    </xf>
    <xf numFmtId="43" fontId="0" fillId="2" borderId="0" xfId="1" applyFont="1" applyFill="1" applyAlignment="1">
      <alignment horizontal="center"/>
    </xf>
    <xf numFmtId="4" fontId="1" fillId="3" borderId="3" xfId="0" applyNumberFormat="1" applyFont="1" applyFill="1" applyBorder="1" applyAlignment="1">
      <alignment horizontal="center"/>
    </xf>
    <xf numFmtId="14" fontId="5" fillId="3" borderId="4" xfId="0" quotePrefix="1" applyNumberFormat="1" applyFont="1" applyFill="1" applyBorder="1" applyAlignment="1">
      <alignment horizontal="center"/>
    </xf>
    <xf numFmtId="14" fontId="1" fillId="3" borderId="4" xfId="0" applyNumberFormat="1" applyFont="1" applyFill="1" applyBorder="1" applyAlignment="1">
      <alignment horizontal="center"/>
    </xf>
    <xf numFmtId="4" fontId="1" fillId="0" borderId="4" xfId="0" applyNumberFormat="1" applyFont="1" applyBorder="1" applyAlignment="1">
      <alignment horizontal="center"/>
    </xf>
    <xf numFmtId="14" fontId="1" fillId="0" borderId="4" xfId="0" applyNumberFormat="1" applyFont="1" applyBorder="1" applyAlignment="1">
      <alignment horizontal="center"/>
    </xf>
    <xf numFmtId="14" fontId="1" fillId="4" borderId="4" xfId="0" applyNumberFormat="1" applyFont="1" applyFill="1" applyBorder="1" applyAlignment="1">
      <alignment horizontal="center"/>
    </xf>
    <xf numFmtId="4" fontId="7" fillId="4" borderId="4" xfId="0" quotePrefix="1" applyNumberFormat="1" applyFont="1" applyFill="1" applyBorder="1" applyAlignment="1">
      <alignment horizontal="center" vertical="center" wrapText="1"/>
    </xf>
    <xf numFmtId="4" fontId="6" fillId="4" borderId="5" xfId="0" applyNumberFormat="1" applyFont="1" applyFill="1" applyBorder="1" applyAlignment="1">
      <alignment horizontal="center"/>
    </xf>
    <xf numFmtId="14" fontId="5" fillId="5" borderId="4" xfId="0" quotePrefix="1" applyNumberFormat="1" applyFont="1" applyFill="1" applyBorder="1" applyAlignment="1">
      <alignment horizontal="center"/>
    </xf>
    <xf numFmtId="14" fontId="5" fillId="5" borderId="5" xfId="0" quotePrefix="1" applyNumberFormat="1" applyFont="1" applyFill="1" applyBorder="1" applyAlignment="1">
      <alignment horizontal="center"/>
    </xf>
    <xf numFmtId="4" fontId="7" fillId="5" borderId="3" xfId="0" quotePrefix="1" applyNumberFormat="1" applyFont="1" applyFill="1" applyBorder="1" applyAlignment="1">
      <alignment horizontal="center" vertical="center" wrapText="1"/>
    </xf>
    <xf numFmtId="4" fontId="7" fillId="5" borderId="4" xfId="0" quotePrefix="1" applyNumberFormat="1" applyFont="1" applyFill="1" applyBorder="1" applyAlignment="1">
      <alignment horizontal="center" vertical="center" wrapText="1"/>
    </xf>
    <xf numFmtId="4" fontId="7" fillId="5" borderId="16" xfId="0" quotePrefix="1" applyNumberFormat="1" applyFont="1" applyFill="1" applyBorder="1" applyAlignment="1">
      <alignment horizontal="center" vertical="center" wrapText="1"/>
    </xf>
    <xf numFmtId="4" fontId="7" fillId="5" borderId="12" xfId="0" quotePrefix="1" applyNumberFormat="1" applyFont="1" applyFill="1" applyBorder="1" applyAlignment="1">
      <alignment horizontal="center" vertical="center" wrapText="1"/>
    </xf>
    <xf numFmtId="4" fontId="6" fillId="5" borderId="5" xfId="0" applyNumberFormat="1" applyFont="1" applyFill="1" applyBorder="1" applyAlignment="1">
      <alignment horizontal="center"/>
    </xf>
    <xf numFmtId="4" fontId="6" fillId="5" borderId="13" xfId="0" applyNumberFormat="1" applyFont="1" applyFill="1" applyBorder="1" applyAlignment="1">
      <alignment horizontal="center"/>
    </xf>
    <xf numFmtId="4" fontId="1" fillId="5" borderId="3" xfId="0" applyNumberFormat="1" applyFont="1" applyFill="1" applyBorder="1" applyAlignment="1">
      <alignment horizontal="center"/>
    </xf>
    <xf numFmtId="4" fontId="1" fillId="4" borderId="3" xfId="0" applyNumberFormat="1" applyFont="1" applyFill="1" applyBorder="1" applyAlignment="1">
      <alignment horizontal="center"/>
    </xf>
    <xf numFmtId="4" fontId="7" fillId="4" borderId="12" xfId="0" quotePrefix="1" applyNumberFormat="1" applyFont="1" applyFill="1" applyBorder="1" applyAlignment="1">
      <alignment horizontal="center" vertical="center" wrapText="1"/>
    </xf>
    <xf numFmtId="43" fontId="10" fillId="0" borderId="4" xfId="1" applyFont="1" applyFill="1" applyBorder="1" applyAlignment="1">
      <alignment horizontal="center"/>
    </xf>
    <xf numFmtId="43" fontId="18" fillId="0" borderId="14" xfId="1" applyFont="1" applyFill="1" applyBorder="1" applyAlignment="1">
      <alignment horizontal="right" vertical="top" shrinkToFit="1"/>
    </xf>
    <xf numFmtId="43" fontId="18" fillId="0" borderId="4" xfId="1" applyFont="1" applyFill="1" applyBorder="1" applyAlignment="1">
      <alignment horizontal="right" vertical="top" shrinkToFit="1"/>
    </xf>
    <xf numFmtId="4" fontId="7" fillId="3" borderId="4" xfId="0" applyNumberFormat="1" applyFont="1" applyFill="1" applyBorder="1" applyAlignment="1">
      <alignment horizontal="center" wrapText="1"/>
    </xf>
    <xf numFmtId="43" fontId="10" fillId="0" borderId="12" xfId="1" applyFont="1" applyFill="1" applyBorder="1" applyAlignment="1">
      <alignment horizontal="center"/>
    </xf>
    <xf numFmtId="4" fontId="12" fillId="0" borderId="0" xfId="0" applyNumberFormat="1" applyFont="1" applyAlignment="1">
      <alignment horizontal="center"/>
    </xf>
    <xf numFmtId="4" fontId="1" fillId="6" borderId="3" xfId="0" applyNumberFormat="1" applyFont="1" applyFill="1" applyBorder="1" applyAlignment="1">
      <alignment horizontal="center"/>
    </xf>
    <xf numFmtId="14" fontId="1" fillId="6" borderId="4" xfId="0" applyNumberFormat="1" applyFont="1" applyFill="1" applyBorder="1" applyAlignment="1">
      <alignment horizontal="center"/>
    </xf>
    <xf numFmtId="4" fontId="7" fillId="6" borderId="4" xfId="0" quotePrefix="1" applyNumberFormat="1" applyFont="1" applyFill="1" applyBorder="1" applyAlignment="1">
      <alignment horizontal="center" vertical="center" wrapText="1"/>
    </xf>
    <xf numFmtId="4" fontId="6" fillId="6" borderId="5" xfId="0" applyNumberFormat="1" applyFont="1" applyFill="1" applyBorder="1" applyAlignment="1">
      <alignment horizontal="center"/>
    </xf>
    <xf numFmtId="14" fontId="20" fillId="0" borderId="4" xfId="0" applyNumberFormat="1" applyFont="1" applyBorder="1" applyAlignment="1">
      <alignment horizontal="center"/>
    </xf>
    <xf numFmtId="4" fontId="1" fillId="0" borderId="4" xfId="0" applyNumberFormat="1" applyFont="1" applyBorder="1" applyAlignment="1">
      <alignment horizontal="center" wrapText="1"/>
    </xf>
    <xf numFmtId="43" fontId="2" fillId="0" borderId="4" xfId="1" applyFont="1" applyFill="1" applyBorder="1" applyAlignment="1">
      <alignment horizontal="center"/>
    </xf>
    <xf numFmtId="43" fontId="2" fillId="0" borderId="12" xfId="1" applyFont="1" applyFill="1" applyBorder="1" applyAlignment="1">
      <alignment horizontal="center"/>
    </xf>
    <xf numFmtId="4" fontId="2" fillId="0" borderId="0" xfId="0" applyNumberFormat="1" applyFont="1" applyAlignment="1">
      <alignment horizontal="center"/>
    </xf>
    <xf numFmtId="4" fontId="2" fillId="0" borderId="0" xfId="0" applyNumberFormat="1" applyFont="1"/>
    <xf numFmtId="4" fontId="2" fillId="0" borderId="0" xfId="0" applyNumberFormat="1" applyFont="1" applyAlignment="1">
      <alignment horizontal="right"/>
    </xf>
    <xf numFmtId="14" fontId="5" fillId="0" borderId="4" xfId="0" applyNumberFormat="1" applyFont="1" applyBorder="1" applyAlignment="1">
      <alignment horizontal="center"/>
    </xf>
    <xf numFmtId="4" fontId="7" fillId="0" borderId="4" xfId="0" quotePrefix="1" applyNumberFormat="1" applyFont="1" applyBorder="1" applyAlignment="1">
      <alignment horizontal="center" wrapText="1"/>
    </xf>
    <xf numFmtId="43" fontId="0" fillId="0" borderId="15" xfId="1" applyFont="1" applyFill="1" applyBorder="1" applyAlignment="1">
      <alignment horizontal="center"/>
    </xf>
    <xf numFmtId="43" fontId="0" fillId="0" borderId="3" xfId="1" applyFont="1" applyFill="1" applyBorder="1"/>
    <xf numFmtId="43" fontId="0" fillId="0" borderId="4" xfId="1" applyFont="1" applyFill="1" applyBorder="1"/>
    <xf numFmtId="43" fontId="10" fillId="0" borderId="18" xfId="1" applyFont="1" applyFill="1" applyBorder="1" applyAlignment="1">
      <alignment horizontal="center"/>
    </xf>
    <xf numFmtId="14" fontId="5" fillId="0" borderId="6" xfId="0" applyNumberFormat="1" applyFont="1" applyBorder="1" applyAlignment="1">
      <alignment horizontal="center"/>
    </xf>
    <xf numFmtId="4" fontId="21" fillId="0" borderId="0" xfId="0" applyNumberFormat="1" applyFont="1" applyAlignment="1">
      <alignment horizontal="center"/>
    </xf>
    <xf numFmtId="14" fontId="5" fillId="6" borderId="4" xfId="0" applyNumberFormat="1" applyFont="1" applyFill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4" xfId="0" applyFont="1" applyBorder="1" applyAlignment="1">
      <alignment horizontal="center" vertical="center"/>
    </xf>
    <xf numFmtId="4" fontId="7" fillId="3" borderId="4" xfId="0" quotePrefix="1" applyNumberFormat="1" applyFont="1" applyFill="1" applyBorder="1" applyAlignment="1">
      <alignment horizontal="center" vertical="center" wrapText="1"/>
    </xf>
    <xf numFmtId="4" fontId="6" fillId="3" borderId="5" xfId="0" applyNumberFormat="1" applyFont="1" applyFill="1" applyBorder="1" applyAlignment="1">
      <alignment horizontal="center"/>
    </xf>
    <xf numFmtId="4" fontId="1" fillId="7" borderId="4" xfId="0" applyNumberFormat="1" applyFont="1" applyFill="1" applyBorder="1" applyAlignment="1">
      <alignment horizontal="center"/>
    </xf>
    <xf numFmtId="14" fontId="1" fillId="7" borderId="4" xfId="0" applyNumberFormat="1" applyFont="1" applyFill="1" applyBorder="1" applyAlignment="1">
      <alignment horizontal="center"/>
    </xf>
    <xf numFmtId="4" fontId="7" fillId="7" borderId="4" xfId="0" quotePrefix="1" applyNumberFormat="1" applyFont="1" applyFill="1" applyBorder="1" applyAlignment="1">
      <alignment horizontal="center" wrapText="1"/>
    </xf>
    <xf numFmtId="4" fontId="7" fillId="7" borderId="4" xfId="0" quotePrefix="1" applyNumberFormat="1" applyFont="1" applyFill="1" applyBorder="1" applyAlignment="1">
      <alignment horizontal="center" vertical="center" wrapText="1"/>
    </xf>
    <xf numFmtId="4" fontId="6" fillId="7" borderId="5" xfId="0" applyNumberFormat="1" applyFont="1" applyFill="1" applyBorder="1" applyAlignment="1">
      <alignment horizontal="center"/>
    </xf>
    <xf numFmtId="4" fontId="1" fillId="8" borderId="3" xfId="0" applyNumberFormat="1" applyFont="1" applyFill="1" applyBorder="1" applyAlignment="1">
      <alignment horizontal="center"/>
    </xf>
    <xf numFmtId="14" fontId="1" fillId="8" borderId="4" xfId="0" applyNumberFormat="1" applyFont="1" applyFill="1" applyBorder="1" applyAlignment="1">
      <alignment horizontal="center"/>
    </xf>
    <xf numFmtId="4" fontId="7" fillId="8" borderId="4" xfId="0" quotePrefix="1" applyNumberFormat="1" applyFont="1" applyFill="1" applyBorder="1" applyAlignment="1">
      <alignment horizontal="center" vertical="center" wrapText="1"/>
    </xf>
    <xf numFmtId="4" fontId="6" fillId="8" borderId="5" xfId="0" applyNumberFormat="1" applyFont="1" applyFill="1" applyBorder="1" applyAlignment="1">
      <alignment horizontal="center"/>
    </xf>
    <xf numFmtId="14" fontId="5" fillId="4" borderId="4" xfId="0" applyNumberFormat="1" applyFont="1" applyFill="1" applyBorder="1" applyAlignment="1">
      <alignment horizontal="center"/>
    </xf>
    <xf numFmtId="14" fontId="5" fillId="8" borderId="4" xfId="0" applyNumberFormat="1" applyFont="1" applyFill="1" applyBorder="1" applyAlignment="1">
      <alignment horizontal="center"/>
    </xf>
    <xf numFmtId="14" fontId="5" fillId="7" borderId="4" xfId="0" applyNumberFormat="1" applyFont="1" applyFill="1" applyBorder="1" applyAlignment="1">
      <alignment horizontal="center"/>
    </xf>
    <xf numFmtId="4" fontId="1" fillId="4" borderId="4" xfId="0" applyNumberFormat="1" applyFont="1" applyFill="1" applyBorder="1" applyAlignment="1">
      <alignment horizontal="center"/>
    </xf>
    <xf numFmtId="4" fontId="1" fillId="9" borderId="3" xfId="0" applyNumberFormat="1" applyFont="1" applyFill="1" applyBorder="1" applyAlignment="1">
      <alignment horizontal="center"/>
    </xf>
    <xf numFmtId="14" fontId="1" fillId="9" borderId="4" xfId="0" applyNumberFormat="1" applyFont="1" applyFill="1" applyBorder="1" applyAlignment="1">
      <alignment horizontal="center"/>
    </xf>
    <xf numFmtId="4" fontId="7" fillId="9" borderId="4" xfId="0" quotePrefix="1" applyNumberFormat="1" applyFont="1" applyFill="1" applyBorder="1" applyAlignment="1">
      <alignment horizontal="center" vertical="center" wrapText="1"/>
    </xf>
    <xf numFmtId="4" fontId="6" fillId="9" borderId="5" xfId="0" applyNumberFormat="1" applyFont="1" applyFill="1" applyBorder="1" applyAlignment="1">
      <alignment horizontal="center"/>
    </xf>
    <xf numFmtId="4" fontId="1" fillId="0" borderId="19" xfId="0" applyNumberFormat="1" applyFont="1" applyBorder="1" applyAlignment="1">
      <alignment horizontal="center"/>
    </xf>
    <xf numFmtId="14" fontId="1" fillId="0" borderId="6" xfId="0" applyNumberFormat="1" applyFont="1" applyBorder="1" applyAlignment="1">
      <alignment horizontal="center"/>
    </xf>
    <xf numFmtId="4" fontId="7" fillId="0" borderId="6" xfId="0" quotePrefix="1" applyNumberFormat="1" applyFont="1" applyBorder="1" applyAlignment="1">
      <alignment horizontal="center" vertical="center" wrapText="1"/>
    </xf>
    <xf numFmtId="4" fontId="7" fillId="0" borderId="20" xfId="0" quotePrefix="1" applyNumberFormat="1" applyFont="1" applyBorder="1" applyAlignment="1">
      <alignment horizontal="center" vertical="center" wrapText="1"/>
    </xf>
    <xf numFmtId="4" fontId="6" fillId="0" borderId="21" xfId="0" applyNumberFormat="1" applyFont="1" applyBorder="1" applyAlignment="1">
      <alignment horizontal="center"/>
    </xf>
    <xf numFmtId="4" fontId="7" fillId="0" borderId="4" xfId="0" applyNumberFormat="1" applyFont="1" applyBorder="1" applyAlignment="1">
      <alignment horizontal="center" wrapText="1"/>
    </xf>
    <xf numFmtId="4" fontId="7" fillId="0" borderId="4" xfId="0" applyNumberFormat="1" applyFont="1" applyBorder="1" applyAlignment="1">
      <alignment horizontal="center"/>
    </xf>
    <xf numFmtId="4" fontId="19" fillId="0" borderId="5" xfId="0" applyNumberFormat="1" applyFont="1" applyBorder="1" applyAlignment="1">
      <alignment horizontal="center"/>
    </xf>
    <xf numFmtId="4" fontId="6" fillId="3" borderId="4" xfId="0" applyNumberFormat="1" applyFont="1" applyFill="1" applyBorder="1" applyAlignment="1">
      <alignment horizontal="center"/>
    </xf>
    <xf numFmtId="4" fontId="1" fillId="10" borderId="3" xfId="0" applyNumberFormat="1" applyFont="1" applyFill="1" applyBorder="1" applyAlignment="1">
      <alignment horizontal="center"/>
    </xf>
    <xf numFmtId="14" fontId="1" fillId="10" borderId="4" xfId="0" applyNumberFormat="1" applyFont="1" applyFill="1" applyBorder="1" applyAlignment="1">
      <alignment horizontal="center"/>
    </xf>
    <xf numFmtId="4" fontId="7" fillId="10" borderId="4" xfId="0" quotePrefix="1" applyNumberFormat="1" applyFont="1" applyFill="1" applyBorder="1" applyAlignment="1">
      <alignment horizontal="center" vertical="center" wrapText="1"/>
    </xf>
    <xf numFmtId="4" fontId="6" fillId="10" borderId="5" xfId="0" applyNumberFormat="1" applyFont="1" applyFill="1" applyBorder="1" applyAlignment="1">
      <alignment horizontal="center"/>
    </xf>
    <xf numFmtId="43" fontId="12" fillId="0" borderId="12" xfId="1" applyFont="1" applyFill="1" applyBorder="1"/>
    <xf numFmtId="43" fontId="0" fillId="0" borderId="22" xfId="1" applyFont="1" applyFill="1" applyBorder="1"/>
    <xf numFmtId="4" fontId="1" fillId="11" borderId="3" xfId="0" applyNumberFormat="1" applyFont="1" applyFill="1" applyBorder="1" applyAlignment="1">
      <alignment horizontal="center"/>
    </xf>
    <xf numFmtId="14" fontId="1" fillId="11" borderId="4" xfId="0" applyNumberFormat="1" applyFont="1" applyFill="1" applyBorder="1" applyAlignment="1">
      <alignment horizontal="center"/>
    </xf>
    <xf numFmtId="14" fontId="20" fillId="11" borderId="4" xfId="0" applyNumberFormat="1" applyFont="1" applyFill="1" applyBorder="1" applyAlignment="1">
      <alignment horizontal="center"/>
    </xf>
    <xf numFmtId="4" fontId="7" fillId="11" borderId="4" xfId="0" quotePrefix="1" applyNumberFormat="1" applyFont="1" applyFill="1" applyBorder="1" applyAlignment="1">
      <alignment horizontal="center" vertical="center" wrapText="1"/>
    </xf>
    <xf numFmtId="4" fontId="6" fillId="11" borderId="5" xfId="0" applyNumberFormat="1" applyFont="1" applyFill="1" applyBorder="1" applyAlignment="1">
      <alignment horizontal="center"/>
    </xf>
    <xf numFmtId="43" fontId="18" fillId="0" borderId="12" xfId="1" applyFont="1" applyFill="1" applyBorder="1" applyAlignment="1">
      <alignment horizontal="right" vertical="top" shrinkToFit="1"/>
    </xf>
    <xf numFmtId="4" fontId="5" fillId="12" borderId="4" xfId="0" applyNumberFormat="1" applyFont="1" applyFill="1" applyBorder="1" applyAlignment="1">
      <alignment horizontal="center" wrapText="1"/>
    </xf>
    <xf numFmtId="14" fontId="5" fillId="12" borderId="4" xfId="0" applyNumberFormat="1" applyFont="1" applyFill="1" applyBorder="1" applyAlignment="1">
      <alignment horizontal="center"/>
    </xf>
    <xf numFmtId="4" fontId="7" fillId="12" borderId="4" xfId="0" quotePrefix="1" applyNumberFormat="1" applyFont="1" applyFill="1" applyBorder="1" applyAlignment="1">
      <alignment horizontal="center" vertical="center" wrapText="1"/>
    </xf>
    <xf numFmtId="4" fontId="6" fillId="12" borderId="5" xfId="0" applyNumberFormat="1" applyFont="1" applyFill="1" applyBorder="1" applyAlignment="1">
      <alignment horizontal="center"/>
    </xf>
    <xf numFmtId="4" fontId="6" fillId="0" borderId="12" xfId="0" applyNumberFormat="1" applyFont="1" applyBorder="1" applyAlignment="1">
      <alignment horizontal="center"/>
    </xf>
    <xf numFmtId="4" fontId="6" fillId="0" borderId="0" xfId="0" applyNumberFormat="1" applyFont="1" applyAlignment="1">
      <alignment horizontal="center"/>
    </xf>
    <xf numFmtId="4" fontId="7" fillId="4" borderId="10" xfId="0" quotePrefix="1" applyNumberFormat="1" applyFont="1" applyFill="1" applyBorder="1" applyAlignment="1">
      <alignment horizontal="center" vertical="center" wrapText="1"/>
    </xf>
    <xf numFmtId="4" fontId="7" fillId="4" borderId="11" xfId="0" quotePrefix="1" applyNumberFormat="1" applyFont="1" applyFill="1" applyBorder="1" applyAlignment="1">
      <alignment horizontal="center" vertical="center" wrapText="1"/>
    </xf>
    <xf numFmtId="4" fontId="7" fillId="4" borderId="17" xfId="0" quotePrefix="1" applyNumberFormat="1" applyFont="1" applyFill="1" applyBorder="1" applyAlignment="1">
      <alignment horizontal="center" vertical="center" wrapText="1"/>
    </xf>
    <xf numFmtId="4" fontId="7" fillId="5" borderId="10" xfId="0" quotePrefix="1" applyNumberFormat="1" applyFont="1" applyFill="1" applyBorder="1" applyAlignment="1">
      <alignment horizontal="center" vertical="center" wrapText="1"/>
    </xf>
    <xf numFmtId="4" fontId="7" fillId="5" borderId="11" xfId="0" quotePrefix="1" applyNumberFormat="1" applyFont="1" applyFill="1" applyBorder="1" applyAlignment="1">
      <alignment horizontal="center" vertical="center" wrapText="1"/>
    </xf>
    <xf numFmtId="4" fontId="7" fillId="5" borderId="17" xfId="0" quotePrefix="1" applyNumberFormat="1" applyFont="1" applyFill="1" applyBorder="1" applyAlignment="1">
      <alignment horizontal="center" vertical="center" wrapText="1"/>
    </xf>
  </cellXfs>
  <cellStyles count="3">
    <cellStyle name="Comma" xfId="1" builtinId="3"/>
    <cellStyle name="Comma 4" xfId="2" xr:uid="{00000000-0005-0000-0000-000001000000}"/>
    <cellStyle name="Normal" xfId="0" builtinId="0"/>
  </cellStyles>
  <dxfs count="0"/>
  <tableStyles count="0" defaultTableStyle="TableStyleMedium9" defaultPivotStyle="PivotStyleLight16"/>
  <colors>
    <mruColors>
      <color rgb="FFFFE1F0"/>
      <color rgb="FFF1FEC2"/>
      <color rgb="FFFFFFCC"/>
      <color rgb="FF79DFDD"/>
      <color rgb="FFABFFFF"/>
      <color rgb="FFC3B6D4"/>
      <color rgb="FFDEBDFF"/>
      <color rgb="FFCC99FF"/>
      <color rgb="FFFF3300"/>
      <color rgb="FFF2DCD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Darlene Anderson" id="{B54E517E-D87B-4432-8A26-F11A5F242D0C}" userId="S::andersond@nccommunitycolleges.edu::2bcf5f39-f800-4f66-9b37-af7588ab0183" providerId="AD"/>
  <person displayName="Sona Nyaichyai" id="{59EC829F-4536-4AFB-B92E-FA861C1CD9AD}" userId="S::nyaichyais@nccommunitycolleges.edu::b42640bf-2181-4f4b-9536-9920c66e7bf0" providerId="AD"/>
</personList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W1" dT="2022-08-15T19:45:57.92" personId="{59EC829F-4536-4AFB-B92E-FA861C1CD9AD}" id="{D2471E31-5162-4F54-8B9A-7F7B8AA98CE0}">
    <text>Attachement FC 02 SBCC 05/20/22</text>
  </threadedComment>
  <threadedComment ref="X1" dT="2022-08-15T19:45:57.92" personId="{59EC829F-4536-4AFB-B92E-FA861C1CD9AD}" id="{AF0BBE54-BA45-4F46-A691-D6C07E0BD006}">
    <text>Attachement FC 02 SBCC 05/20/22</text>
  </threadedComment>
  <threadedComment ref="CU1" dT="2022-09-19T18:14:38.41" personId="{59EC829F-4536-4AFB-B92E-FA861C1CD9AD}" id="{C28F3CC1-7B8D-497F-B2E0-F5BB70591189}">
    <text>NC Department of Public Safety of Adult Correction and Juvenile Justice (DACJJ)</text>
  </threadedComment>
  <threadedComment ref="AV2" dT="2023-09-08T18:30:15.58" personId="{B54E517E-D87B-4432-8A26-F11A5F242D0C}" id="{B3950075-465C-48AB-B6E5-C429F0C28FC8}">
    <text>Per K. Buchanan memo date 8/25/2023 allocation start date 9/1/2023</text>
  </threadedComment>
  <threadedComment ref="AW2" dT="2023-09-08T18:30:15.58" personId="{B54E517E-D87B-4432-8A26-F11A5F242D0C}" id="{3B165AD4-10E1-4EA8-8987-0E14DEEB205D}">
    <text>Per K. Buchanan memo date 8/25/2023 allocation start date 9/1/2023</text>
  </threadedComment>
  <threadedComment ref="BA2" dT="2023-10-24T12:17:14.75" personId="{B54E517E-D87B-4432-8A26-F11A5F242D0C}" id="{BDABC49A-7CA6-4D11-B32B-92B5AD1C6E87}">
    <text>WIOA - AEFLA Section 231
FY 2023-24</text>
  </threadedComment>
  <threadedComment ref="BB2" dT="2023-10-24T13:09:38.51" personId="{B54E517E-D87B-4432-8A26-F11A5F242D0C}" id="{21AB62C6-2E81-4633-BBF1-40DF559FE648}">
    <text xml:space="preserve">WIOA - AEFLA Section 225
FY 2023-24
</text>
  </threadedComment>
  <threadedComment ref="BC2" dT="2023-11-16T18:43:15.52" personId="{B54E517E-D87B-4432-8A26-F11A5F242D0C}" id="{0A935F88-8E6A-40ED-A4E3-93C94286B8DA}">
    <text>AEFLA - Section 243
FY 2023-24</text>
  </threadedComment>
  <threadedComment ref="BI2" dT="2023-09-08T17:42:08.07" personId="{B54E517E-D87B-4432-8A26-F11A5F242D0C}" id="{BD21B798-C6D6-459A-8E33-B78375CFDBA8}">
    <text>9/8/2023 confirmed by K. Buchanan $6500 Wilkes CC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Relationship Id="rId4" Type="http://schemas.microsoft.com/office/2017/10/relationships/threadedComment" Target="../threadedComments/threadedComment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47"/>
  <sheetViews>
    <sheetView workbookViewId="0">
      <selection activeCell="A33" sqref="A33"/>
    </sheetView>
  </sheetViews>
  <sheetFormatPr defaultRowHeight="15" x14ac:dyDescent="0.25"/>
  <cols>
    <col min="1" max="1" width="3" customWidth="1"/>
    <col min="2" max="2" width="14" customWidth="1"/>
  </cols>
  <sheetData>
    <row r="1" spans="1:3" x14ac:dyDescent="0.25">
      <c r="A1" s="6" t="s">
        <v>61</v>
      </c>
    </row>
    <row r="2" spans="1:3" x14ac:dyDescent="0.25">
      <c r="A2" t="s">
        <v>65</v>
      </c>
    </row>
    <row r="3" spans="1:3" x14ac:dyDescent="0.25">
      <c r="A3" t="s">
        <v>66</v>
      </c>
    </row>
    <row r="4" spans="1:3" x14ac:dyDescent="0.25">
      <c r="A4" t="s">
        <v>63</v>
      </c>
    </row>
    <row r="5" spans="1:3" x14ac:dyDescent="0.25">
      <c r="A5" t="s">
        <v>64</v>
      </c>
    </row>
    <row r="10" spans="1:3" x14ac:dyDescent="0.25">
      <c r="A10" s="6" t="s">
        <v>62</v>
      </c>
    </row>
    <row r="11" spans="1:3" x14ac:dyDescent="0.25">
      <c r="A11" t="s">
        <v>67</v>
      </c>
    </row>
    <row r="12" spans="1:3" x14ac:dyDescent="0.25">
      <c r="A12" t="s">
        <v>68</v>
      </c>
    </row>
    <row r="13" spans="1:3" x14ac:dyDescent="0.25">
      <c r="A13" t="s">
        <v>69</v>
      </c>
    </row>
    <row r="14" spans="1:3" ht="19.5" customHeight="1" x14ac:dyDescent="0.25">
      <c r="A14" s="7" t="s">
        <v>72</v>
      </c>
      <c r="B14" t="s">
        <v>70</v>
      </c>
      <c r="C14" t="s">
        <v>71</v>
      </c>
    </row>
    <row r="15" spans="1:3" x14ac:dyDescent="0.25">
      <c r="A15" s="7" t="s">
        <v>72</v>
      </c>
      <c r="B15" t="s">
        <v>73</v>
      </c>
      <c r="C15" t="s">
        <v>74</v>
      </c>
    </row>
    <row r="16" spans="1:3" x14ac:dyDescent="0.25">
      <c r="A16" s="7" t="s">
        <v>72</v>
      </c>
      <c r="B16" t="s">
        <v>75</v>
      </c>
      <c r="C16" t="s">
        <v>76</v>
      </c>
    </row>
    <row r="17" spans="1:3" x14ac:dyDescent="0.25">
      <c r="A17" s="7" t="s">
        <v>72</v>
      </c>
      <c r="B17" t="s">
        <v>77</v>
      </c>
      <c r="C17" t="s">
        <v>79</v>
      </c>
    </row>
    <row r="18" spans="1:3" ht="19.5" customHeight="1" x14ac:dyDescent="0.25">
      <c r="A18" s="7" t="s">
        <v>72</v>
      </c>
      <c r="B18" t="s">
        <v>78</v>
      </c>
      <c r="C18" t="s">
        <v>80</v>
      </c>
    </row>
    <row r="19" spans="1:3" ht="19.5" customHeight="1" x14ac:dyDescent="0.25">
      <c r="A19" s="8" t="s">
        <v>84</v>
      </c>
    </row>
    <row r="20" spans="1:3" x14ac:dyDescent="0.25">
      <c r="A20" s="8" t="s">
        <v>81</v>
      </c>
    </row>
    <row r="21" spans="1:3" x14ac:dyDescent="0.25">
      <c r="A21" s="8" t="s">
        <v>82</v>
      </c>
    </row>
    <row r="24" spans="1:3" x14ac:dyDescent="0.25">
      <c r="A24" s="10" t="s">
        <v>85</v>
      </c>
    </row>
    <row r="25" spans="1:3" x14ac:dyDescent="0.25">
      <c r="A25" t="s">
        <v>86</v>
      </c>
    </row>
    <row r="26" spans="1:3" x14ac:dyDescent="0.25">
      <c r="A26" t="s">
        <v>87</v>
      </c>
    </row>
    <row r="27" spans="1:3" x14ac:dyDescent="0.25">
      <c r="A27" t="s">
        <v>88</v>
      </c>
    </row>
    <row r="28" spans="1:3" x14ac:dyDescent="0.25">
      <c r="A28" t="s">
        <v>89</v>
      </c>
    </row>
    <row r="29" spans="1:3" x14ac:dyDescent="0.25">
      <c r="A29" t="s">
        <v>90</v>
      </c>
    </row>
    <row r="30" spans="1:3" x14ac:dyDescent="0.25">
      <c r="A30" t="s">
        <v>91</v>
      </c>
    </row>
    <row r="33" spans="1:2" x14ac:dyDescent="0.25">
      <c r="A33" s="11" t="s">
        <v>92</v>
      </c>
    </row>
    <row r="34" spans="1:2" x14ac:dyDescent="0.25">
      <c r="A34" t="s">
        <v>93</v>
      </c>
    </row>
    <row r="35" spans="1:2" x14ac:dyDescent="0.25">
      <c r="A35" t="s">
        <v>94</v>
      </c>
    </row>
    <row r="36" spans="1:2" x14ac:dyDescent="0.25">
      <c r="A36" t="s">
        <v>95</v>
      </c>
    </row>
    <row r="37" spans="1:2" x14ac:dyDescent="0.25">
      <c r="B37" t="s">
        <v>101</v>
      </c>
    </row>
    <row r="38" spans="1:2" x14ac:dyDescent="0.25">
      <c r="B38" t="s">
        <v>96</v>
      </c>
    </row>
    <row r="39" spans="1:2" x14ac:dyDescent="0.25">
      <c r="B39" t="s">
        <v>97</v>
      </c>
    </row>
    <row r="40" spans="1:2" x14ac:dyDescent="0.25">
      <c r="B40" t="s">
        <v>98</v>
      </c>
    </row>
    <row r="41" spans="1:2" x14ac:dyDescent="0.25">
      <c r="B41" t="s">
        <v>99</v>
      </c>
    </row>
    <row r="42" spans="1:2" x14ac:dyDescent="0.25">
      <c r="B42" t="s">
        <v>100</v>
      </c>
    </row>
    <row r="43" spans="1:2" x14ac:dyDescent="0.25">
      <c r="B43" t="s">
        <v>105</v>
      </c>
    </row>
    <row r="44" spans="1:2" x14ac:dyDescent="0.25">
      <c r="B44" t="s">
        <v>102</v>
      </c>
    </row>
    <row r="45" spans="1:2" x14ac:dyDescent="0.25">
      <c r="B45" t="s">
        <v>103</v>
      </c>
    </row>
    <row r="46" spans="1:2" x14ac:dyDescent="0.25">
      <c r="B46" t="s">
        <v>104</v>
      </c>
    </row>
    <row r="47" spans="1:2" x14ac:dyDescent="0.25">
      <c r="B47" t="s">
        <v>106</v>
      </c>
    </row>
  </sheetData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CZ78"/>
  <sheetViews>
    <sheetView tabSelected="1" zoomScaleNormal="100" workbookViewId="0">
      <pane xSplit="2" ySplit="7" topLeftCell="N54" activePane="bottomRight" state="frozen"/>
      <selection pane="topRight" activeCell="C1" sqref="C1"/>
      <selection pane="bottomLeft" activeCell="A8" sqref="A8"/>
      <selection pane="bottomRight" activeCell="Q64" sqref="Q64"/>
    </sheetView>
  </sheetViews>
  <sheetFormatPr defaultRowHeight="15" x14ac:dyDescent="0.25"/>
  <cols>
    <col min="2" max="2" width="32" bestFit="1" customWidth="1"/>
    <col min="3" max="3" width="18.5703125" style="36" customWidth="1"/>
    <col min="4" max="4" width="19.5703125" style="36" customWidth="1"/>
    <col min="5" max="14" width="23.42578125" style="36" customWidth="1"/>
    <col min="15" max="17" width="16.7109375" style="36" customWidth="1"/>
    <col min="18" max="18" width="16.85546875" style="36" bestFit="1" customWidth="1"/>
    <col min="19" max="22" width="16.85546875" style="36" customWidth="1"/>
    <col min="23" max="24" width="19.28515625" style="36" customWidth="1"/>
    <col min="25" max="28" width="16.85546875" style="36" customWidth="1"/>
    <col min="29" max="31" width="20.28515625" style="36" customWidth="1"/>
    <col min="32" max="33" width="23.85546875" style="36" customWidth="1"/>
    <col min="34" max="59" width="23.28515625" style="36" customWidth="1"/>
    <col min="60" max="66" width="22" style="37" customWidth="1"/>
    <col min="67" max="69" width="19.7109375" style="36" customWidth="1"/>
    <col min="70" max="70" width="22.28515625" style="37" customWidth="1"/>
    <col min="71" max="89" width="19.7109375" style="37" customWidth="1"/>
    <col min="90" max="90" width="21.140625" style="37" bestFit="1" customWidth="1"/>
    <col min="91" max="94" width="19.7109375" style="74" customWidth="1"/>
    <col min="95" max="103" width="19.7109375" style="37" customWidth="1"/>
    <col min="104" max="104" width="19.7109375" customWidth="1"/>
    <col min="252" max="252" width="24.5703125" customWidth="1"/>
    <col min="253" max="253" width="16.7109375" customWidth="1"/>
    <col min="254" max="304" width="16.28515625" customWidth="1"/>
    <col min="508" max="508" width="24.5703125" customWidth="1"/>
    <col min="509" max="509" width="16.7109375" customWidth="1"/>
    <col min="510" max="560" width="16.28515625" customWidth="1"/>
    <col min="764" max="764" width="24.5703125" customWidth="1"/>
    <col min="765" max="765" width="16.7109375" customWidth="1"/>
    <col min="766" max="816" width="16.28515625" customWidth="1"/>
    <col min="1020" max="1020" width="24.5703125" customWidth="1"/>
    <col min="1021" max="1021" width="16.7109375" customWidth="1"/>
    <col min="1022" max="1072" width="16.28515625" customWidth="1"/>
    <col min="1276" max="1276" width="24.5703125" customWidth="1"/>
    <col min="1277" max="1277" width="16.7109375" customWidth="1"/>
    <col min="1278" max="1328" width="16.28515625" customWidth="1"/>
    <col min="1532" max="1532" width="24.5703125" customWidth="1"/>
    <col min="1533" max="1533" width="16.7109375" customWidth="1"/>
    <col min="1534" max="1584" width="16.28515625" customWidth="1"/>
    <col min="1788" max="1788" width="24.5703125" customWidth="1"/>
    <col min="1789" max="1789" width="16.7109375" customWidth="1"/>
    <col min="1790" max="1840" width="16.28515625" customWidth="1"/>
    <col min="2044" max="2044" width="24.5703125" customWidth="1"/>
    <col min="2045" max="2045" width="16.7109375" customWidth="1"/>
    <col min="2046" max="2096" width="16.28515625" customWidth="1"/>
    <col min="2300" max="2300" width="24.5703125" customWidth="1"/>
    <col min="2301" max="2301" width="16.7109375" customWidth="1"/>
    <col min="2302" max="2352" width="16.28515625" customWidth="1"/>
    <col min="2556" max="2556" width="24.5703125" customWidth="1"/>
    <col min="2557" max="2557" width="16.7109375" customWidth="1"/>
    <col min="2558" max="2608" width="16.28515625" customWidth="1"/>
    <col min="2812" max="2812" width="24.5703125" customWidth="1"/>
    <col min="2813" max="2813" width="16.7109375" customWidth="1"/>
    <col min="2814" max="2864" width="16.28515625" customWidth="1"/>
    <col min="3068" max="3068" width="24.5703125" customWidth="1"/>
    <col min="3069" max="3069" width="16.7109375" customWidth="1"/>
    <col min="3070" max="3120" width="16.28515625" customWidth="1"/>
    <col min="3324" max="3324" width="24.5703125" customWidth="1"/>
    <col min="3325" max="3325" width="16.7109375" customWidth="1"/>
    <col min="3326" max="3376" width="16.28515625" customWidth="1"/>
    <col min="3580" max="3580" width="24.5703125" customWidth="1"/>
    <col min="3581" max="3581" width="16.7109375" customWidth="1"/>
    <col min="3582" max="3632" width="16.28515625" customWidth="1"/>
    <col min="3836" max="3836" width="24.5703125" customWidth="1"/>
    <col min="3837" max="3837" width="16.7109375" customWidth="1"/>
    <col min="3838" max="3888" width="16.28515625" customWidth="1"/>
    <col min="4092" max="4092" width="24.5703125" customWidth="1"/>
    <col min="4093" max="4093" width="16.7109375" customWidth="1"/>
    <col min="4094" max="4144" width="16.28515625" customWidth="1"/>
    <col min="4348" max="4348" width="24.5703125" customWidth="1"/>
    <col min="4349" max="4349" width="16.7109375" customWidth="1"/>
    <col min="4350" max="4400" width="16.28515625" customWidth="1"/>
    <col min="4604" max="4604" width="24.5703125" customWidth="1"/>
    <col min="4605" max="4605" width="16.7109375" customWidth="1"/>
    <col min="4606" max="4656" width="16.28515625" customWidth="1"/>
    <col min="4860" max="4860" width="24.5703125" customWidth="1"/>
    <col min="4861" max="4861" width="16.7109375" customWidth="1"/>
    <col min="4862" max="4912" width="16.28515625" customWidth="1"/>
    <col min="5116" max="5116" width="24.5703125" customWidth="1"/>
    <col min="5117" max="5117" width="16.7109375" customWidth="1"/>
    <col min="5118" max="5168" width="16.28515625" customWidth="1"/>
    <col min="5372" max="5372" width="24.5703125" customWidth="1"/>
    <col min="5373" max="5373" width="16.7109375" customWidth="1"/>
    <col min="5374" max="5424" width="16.28515625" customWidth="1"/>
    <col min="5628" max="5628" width="24.5703125" customWidth="1"/>
    <col min="5629" max="5629" width="16.7109375" customWidth="1"/>
    <col min="5630" max="5680" width="16.28515625" customWidth="1"/>
    <col min="5884" max="5884" width="24.5703125" customWidth="1"/>
    <col min="5885" max="5885" width="16.7109375" customWidth="1"/>
    <col min="5886" max="5936" width="16.28515625" customWidth="1"/>
    <col min="6140" max="6140" width="24.5703125" customWidth="1"/>
    <col min="6141" max="6141" width="16.7109375" customWidth="1"/>
    <col min="6142" max="6192" width="16.28515625" customWidth="1"/>
    <col min="6396" max="6396" width="24.5703125" customWidth="1"/>
    <col min="6397" max="6397" width="16.7109375" customWidth="1"/>
    <col min="6398" max="6448" width="16.28515625" customWidth="1"/>
    <col min="6652" max="6652" width="24.5703125" customWidth="1"/>
    <col min="6653" max="6653" width="16.7109375" customWidth="1"/>
    <col min="6654" max="6704" width="16.28515625" customWidth="1"/>
    <col min="6908" max="6908" width="24.5703125" customWidth="1"/>
    <col min="6909" max="6909" width="16.7109375" customWidth="1"/>
    <col min="6910" max="6960" width="16.28515625" customWidth="1"/>
    <col min="7164" max="7164" width="24.5703125" customWidth="1"/>
    <col min="7165" max="7165" width="16.7109375" customWidth="1"/>
    <col min="7166" max="7216" width="16.28515625" customWidth="1"/>
    <col min="7420" max="7420" width="24.5703125" customWidth="1"/>
    <col min="7421" max="7421" width="16.7109375" customWidth="1"/>
    <col min="7422" max="7472" width="16.28515625" customWidth="1"/>
    <col min="7676" max="7676" width="24.5703125" customWidth="1"/>
    <col min="7677" max="7677" width="16.7109375" customWidth="1"/>
    <col min="7678" max="7728" width="16.28515625" customWidth="1"/>
    <col min="7932" max="7932" width="24.5703125" customWidth="1"/>
    <col min="7933" max="7933" width="16.7109375" customWidth="1"/>
    <col min="7934" max="7984" width="16.28515625" customWidth="1"/>
    <col min="8188" max="8188" width="24.5703125" customWidth="1"/>
    <col min="8189" max="8189" width="16.7109375" customWidth="1"/>
    <col min="8190" max="8240" width="16.28515625" customWidth="1"/>
    <col min="8444" max="8444" width="24.5703125" customWidth="1"/>
    <col min="8445" max="8445" width="16.7109375" customWidth="1"/>
    <col min="8446" max="8496" width="16.28515625" customWidth="1"/>
    <col min="8700" max="8700" width="24.5703125" customWidth="1"/>
    <col min="8701" max="8701" width="16.7109375" customWidth="1"/>
    <col min="8702" max="8752" width="16.28515625" customWidth="1"/>
    <col min="8956" max="8956" width="24.5703125" customWidth="1"/>
    <col min="8957" max="8957" width="16.7109375" customWidth="1"/>
    <col min="8958" max="9008" width="16.28515625" customWidth="1"/>
    <col min="9212" max="9212" width="24.5703125" customWidth="1"/>
    <col min="9213" max="9213" width="16.7109375" customWidth="1"/>
    <col min="9214" max="9264" width="16.28515625" customWidth="1"/>
    <col min="9468" max="9468" width="24.5703125" customWidth="1"/>
    <col min="9469" max="9469" width="16.7109375" customWidth="1"/>
    <col min="9470" max="9520" width="16.28515625" customWidth="1"/>
    <col min="9724" max="9724" width="24.5703125" customWidth="1"/>
    <col min="9725" max="9725" width="16.7109375" customWidth="1"/>
    <col min="9726" max="9776" width="16.28515625" customWidth="1"/>
    <col min="9980" max="9980" width="24.5703125" customWidth="1"/>
    <col min="9981" max="9981" width="16.7109375" customWidth="1"/>
    <col min="9982" max="10032" width="16.28515625" customWidth="1"/>
    <col min="10236" max="10236" width="24.5703125" customWidth="1"/>
    <col min="10237" max="10237" width="16.7109375" customWidth="1"/>
    <col min="10238" max="10288" width="16.28515625" customWidth="1"/>
    <col min="10492" max="10492" width="24.5703125" customWidth="1"/>
    <col min="10493" max="10493" width="16.7109375" customWidth="1"/>
    <col min="10494" max="10544" width="16.28515625" customWidth="1"/>
    <col min="10748" max="10748" width="24.5703125" customWidth="1"/>
    <col min="10749" max="10749" width="16.7109375" customWidth="1"/>
    <col min="10750" max="10800" width="16.28515625" customWidth="1"/>
    <col min="11004" max="11004" width="24.5703125" customWidth="1"/>
    <col min="11005" max="11005" width="16.7109375" customWidth="1"/>
    <col min="11006" max="11056" width="16.28515625" customWidth="1"/>
    <col min="11260" max="11260" width="24.5703125" customWidth="1"/>
    <col min="11261" max="11261" width="16.7109375" customWidth="1"/>
    <col min="11262" max="11312" width="16.28515625" customWidth="1"/>
    <col min="11516" max="11516" width="24.5703125" customWidth="1"/>
    <col min="11517" max="11517" width="16.7109375" customWidth="1"/>
    <col min="11518" max="11568" width="16.28515625" customWidth="1"/>
    <col min="11772" max="11772" width="24.5703125" customWidth="1"/>
    <col min="11773" max="11773" width="16.7109375" customWidth="1"/>
    <col min="11774" max="11824" width="16.28515625" customWidth="1"/>
    <col min="12028" max="12028" width="24.5703125" customWidth="1"/>
    <col min="12029" max="12029" width="16.7109375" customWidth="1"/>
    <col min="12030" max="12080" width="16.28515625" customWidth="1"/>
    <col min="12284" max="12284" width="24.5703125" customWidth="1"/>
    <col min="12285" max="12285" width="16.7109375" customWidth="1"/>
    <col min="12286" max="12336" width="16.28515625" customWidth="1"/>
    <col min="12540" max="12540" width="24.5703125" customWidth="1"/>
    <col min="12541" max="12541" width="16.7109375" customWidth="1"/>
    <col min="12542" max="12592" width="16.28515625" customWidth="1"/>
    <col min="12796" max="12796" width="24.5703125" customWidth="1"/>
    <col min="12797" max="12797" width="16.7109375" customWidth="1"/>
    <col min="12798" max="12848" width="16.28515625" customWidth="1"/>
    <col min="13052" max="13052" width="24.5703125" customWidth="1"/>
    <col min="13053" max="13053" width="16.7109375" customWidth="1"/>
    <col min="13054" max="13104" width="16.28515625" customWidth="1"/>
    <col min="13308" max="13308" width="24.5703125" customWidth="1"/>
    <col min="13309" max="13309" width="16.7109375" customWidth="1"/>
    <col min="13310" max="13360" width="16.28515625" customWidth="1"/>
    <col min="13564" max="13564" width="24.5703125" customWidth="1"/>
    <col min="13565" max="13565" width="16.7109375" customWidth="1"/>
    <col min="13566" max="13616" width="16.28515625" customWidth="1"/>
    <col min="13820" max="13820" width="24.5703125" customWidth="1"/>
    <col min="13821" max="13821" width="16.7109375" customWidth="1"/>
    <col min="13822" max="13872" width="16.28515625" customWidth="1"/>
    <col min="14076" max="14076" width="24.5703125" customWidth="1"/>
    <col min="14077" max="14077" width="16.7109375" customWidth="1"/>
    <col min="14078" max="14128" width="16.28515625" customWidth="1"/>
    <col min="14332" max="14332" width="24.5703125" customWidth="1"/>
    <col min="14333" max="14333" width="16.7109375" customWidth="1"/>
    <col min="14334" max="14384" width="16.28515625" customWidth="1"/>
    <col min="14588" max="14588" width="24.5703125" customWidth="1"/>
    <col min="14589" max="14589" width="16.7109375" customWidth="1"/>
    <col min="14590" max="14640" width="16.28515625" customWidth="1"/>
    <col min="14844" max="14844" width="24.5703125" customWidth="1"/>
    <col min="14845" max="14845" width="16.7109375" customWidth="1"/>
    <col min="14846" max="14896" width="16.28515625" customWidth="1"/>
    <col min="15100" max="15100" width="24.5703125" customWidth="1"/>
    <col min="15101" max="15101" width="16.7109375" customWidth="1"/>
    <col min="15102" max="15152" width="16.28515625" customWidth="1"/>
    <col min="15356" max="15356" width="24.5703125" customWidth="1"/>
    <col min="15357" max="15357" width="16.7109375" customWidth="1"/>
    <col min="15358" max="15408" width="16.28515625" customWidth="1"/>
    <col min="15612" max="15612" width="24.5703125" customWidth="1"/>
    <col min="15613" max="15613" width="16.7109375" customWidth="1"/>
    <col min="15614" max="15664" width="16.28515625" customWidth="1"/>
    <col min="15868" max="15868" width="24.5703125" customWidth="1"/>
    <col min="15869" max="15869" width="16.7109375" customWidth="1"/>
    <col min="15870" max="15920" width="16.28515625" customWidth="1"/>
    <col min="16124" max="16124" width="24.5703125" customWidth="1"/>
    <col min="16125" max="16125" width="16.7109375" customWidth="1"/>
    <col min="16126" max="16176" width="16.28515625" customWidth="1"/>
  </cols>
  <sheetData>
    <row r="1" spans="1:104" s="27" customFormat="1" ht="22.5" x14ac:dyDescent="0.2">
      <c r="A1" s="23"/>
      <c r="B1" s="14" t="s">
        <v>83</v>
      </c>
      <c r="C1" s="24"/>
      <c r="D1" s="25"/>
      <c r="E1" s="26" t="s">
        <v>108</v>
      </c>
      <c r="F1" s="26" t="s">
        <v>108</v>
      </c>
      <c r="G1" s="26" t="s">
        <v>108</v>
      </c>
      <c r="H1" s="26" t="s">
        <v>108</v>
      </c>
      <c r="I1" s="41" t="s">
        <v>108</v>
      </c>
      <c r="J1" s="41" t="s">
        <v>108</v>
      </c>
      <c r="K1" s="41" t="s">
        <v>108</v>
      </c>
      <c r="L1" s="41" t="s">
        <v>108</v>
      </c>
      <c r="M1" s="41" t="s">
        <v>108</v>
      </c>
      <c r="N1" s="41" t="s">
        <v>108</v>
      </c>
      <c r="O1" s="57" t="s">
        <v>108</v>
      </c>
      <c r="P1" s="57" t="s">
        <v>108</v>
      </c>
      <c r="Q1" s="57" t="s">
        <v>108</v>
      </c>
      <c r="R1" s="57" t="s">
        <v>108</v>
      </c>
      <c r="S1" s="57" t="s">
        <v>108</v>
      </c>
      <c r="T1" s="57" t="s">
        <v>108</v>
      </c>
      <c r="U1" s="26" t="s">
        <v>108</v>
      </c>
      <c r="V1" s="26" t="s">
        <v>108</v>
      </c>
      <c r="W1" s="118" t="s">
        <v>330</v>
      </c>
      <c r="X1" s="118" t="s">
        <v>330</v>
      </c>
      <c r="Y1" s="58" t="s">
        <v>108</v>
      </c>
      <c r="Z1" s="58" t="s">
        <v>108</v>
      </c>
      <c r="AA1" s="58" t="s">
        <v>108</v>
      </c>
      <c r="AB1" s="58" t="s">
        <v>108</v>
      </c>
      <c r="AC1" s="109" t="s">
        <v>300</v>
      </c>
      <c r="AD1" s="109" t="s">
        <v>309</v>
      </c>
      <c r="AE1" s="109" t="s">
        <v>309</v>
      </c>
      <c r="AF1" s="97" t="s">
        <v>108</v>
      </c>
      <c r="AG1" s="26" t="s">
        <v>320</v>
      </c>
      <c r="AH1" s="26" t="s">
        <v>108</v>
      </c>
      <c r="AI1" s="26" t="s">
        <v>212</v>
      </c>
      <c r="AJ1" s="26" t="s">
        <v>108</v>
      </c>
      <c r="AK1" s="26" t="s">
        <v>108</v>
      </c>
      <c r="AL1" s="26" t="s">
        <v>108</v>
      </c>
      <c r="AM1" s="105" t="s">
        <v>108</v>
      </c>
      <c r="AN1" s="124" t="s">
        <v>146</v>
      </c>
      <c r="AO1" s="124" t="s">
        <v>146</v>
      </c>
      <c r="AP1" s="124" t="s">
        <v>146</v>
      </c>
      <c r="AQ1" s="124" t="s">
        <v>146</v>
      </c>
      <c r="AR1" s="124" t="s">
        <v>146</v>
      </c>
      <c r="AS1" s="124" t="s">
        <v>146</v>
      </c>
      <c r="AT1" s="124" t="s">
        <v>146</v>
      </c>
      <c r="AU1" s="124" t="s">
        <v>146</v>
      </c>
      <c r="AV1" s="44" t="s">
        <v>226</v>
      </c>
      <c r="AW1" s="44" t="s">
        <v>226</v>
      </c>
      <c r="AX1" s="44" t="s">
        <v>226</v>
      </c>
      <c r="AY1" s="44" t="s">
        <v>226</v>
      </c>
      <c r="AZ1" s="44" t="s">
        <v>226</v>
      </c>
      <c r="BA1" s="58" t="s">
        <v>267</v>
      </c>
      <c r="BB1" s="58" t="s">
        <v>267</v>
      </c>
      <c r="BC1" s="58" t="s">
        <v>267</v>
      </c>
      <c r="BD1" s="92" t="s">
        <v>108</v>
      </c>
      <c r="BE1" s="92" t="s">
        <v>108</v>
      </c>
      <c r="BF1" s="92" t="s">
        <v>108</v>
      </c>
      <c r="BG1" s="92" t="s">
        <v>108</v>
      </c>
      <c r="BH1" s="44" t="s">
        <v>205</v>
      </c>
      <c r="BI1" s="44" t="s">
        <v>205</v>
      </c>
      <c r="BJ1" s="44" t="s">
        <v>205</v>
      </c>
      <c r="BK1" s="44" t="s">
        <v>205</v>
      </c>
      <c r="BL1" s="44" t="s">
        <v>205</v>
      </c>
      <c r="BM1" s="44" t="s">
        <v>205</v>
      </c>
      <c r="BN1" s="44" t="s">
        <v>205</v>
      </c>
      <c r="BO1" s="44" t="s">
        <v>115</v>
      </c>
      <c r="BP1" s="26" t="s">
        <v>146</v>
      </c>
      <c r="BQ1" s="26" t="s">
        <v>146</v>
      </c>
      <c r="BR1" s="26" t="s">
        <v>160</v>
      </c>
      <c r="BS1" s="66" t="s">
        <v>146</v>
      </c>
      <c r="BT1" s="66" t="s">
        <v>146</v>
      </c>
      <c r="BU1" s="66" t="s">
        <v>146</v>
      </c>
      <c r="BV1" s="66" t="s">
        <v>146</v>
      </c>
      <c r="BW1" s="66" t="s">
        <v>146</v>
      </c>
      <c r="BX1" s="66" t="s">
        <v>146</v>
      </c>
      <c r="BY1" s="66" t="s">
        <v>146</v>
      </c>
      <c r="BZ1" s="66" t="s">
        <v>146</v>
      </c>
      <c r="CA1" s="66" t="s">
        <v>146</v>
      </c>
      <c r="CB1" s="71" t="s">
        <v>143</v>
      </c>
      <c r="CC1" s="71" t="s">
        <v>143</v>
      </c>
      <c r="CD1" s="41" t="s">
        <v>243</v>
      </c>
      <c r="CE1" s="41" t="s">
        <v>243</v>
      </c>
      <c r="CF1" s="44" t="s">
        <v>121</v>
      </c>
      <c r="CG1" s="44" t="s">
        <v>121</v>
      </c>
      <c r="CH1" s="44" t="s">
        <v>121</v>
      </c>
      <c r="CI1" s="44" t="s">
        <v>121</v>
      </c>
      <c r="CJ1" s="104" t="s">
        <v>277</v>
      </c>
      <c r="CK1" s="44" t="s">
        <v>121</v>
      </c>
      <c r="CL1" s="44" t="s">
        <v>177</v>
      </c>
      <c r="CM1" s="130" t="s">
        <v>143</v>
      </c>
      <c r="CN1" s="130" t="s">
        <v>143</v>
      </c>
      <c r="CO1" s="130" t="s">
        <v>143</v>
      </c>
      <c r="CP1" s="130" t="s">
        <v>143</v>
      </c>
      <c r="CQ1" s="71" t="s">
        <v>143</v>
      </c>
      <c r="CR1" s="71" t="s">
        <v>143</v>
      </c>
      <c r="CS1" s="71" t="s">
        <v>198</v>
      </c>
      <c r="CT1" s="71" t="s">
        <v>143</v>
      </c>
      <c r="CU1" s="44" t="s">
        <v>108</v>
      </c>
      <c r="CV1" s="44" t="s">
        <v>243</v>
      </c>
      <c r="CW1" s="44" t="s">
        <v>243</v>
      </c>
      <c r="CX1" s="44" t="s">
        <v>243</v>
      </c>
      <c r="CY1" s="26" t="s">
        <v>108</v>
      </c>
      <c r="CZ1" s="87" t="s">
        <v>108</v>
      </c>
    </row>
    <row r="2" spans="1:104" s="1" customFormat="1" ht="11.25" x14ac:dyDescent="0.2">
      <c r="A2" s="1" t="s">
        <v>107</v>
      </c>
      <c r="B2" s="83"/>
      <c r="C2" s="84"/>
      <c r="D2" s="29"/>
      <c r="E2" s="30" t="s">
        <v>335</v>
      </c>
      <c r="F2" s="30" t="s">
        <v>355</v>
      </c>
      <c r="G2" s="30" t="s">
        <v>355</v>
      </c>
      <c r="H2" s="30" t="s">
        <v>355</v>
      </c>
      <c r="I2" s="42" t="s">
        <v>324</v>
      </c>
      <c r="J2" s="42" t="s">
        <v>329</v>
      </c>
      <c r="K2" s="42" t="s">
        <v>334</v>
      </c>
      <c r="L2" s="42" t="s">
        <v>345</v>
      </c>
      <c r="M2" s="42" t="s">
        <v>345</v>
      </c>
      <c r="N2" s="42" t="s">
        <v>350</v>
      </c>
      <c r="O2" s="49" t="s">
        <v>59</v>
      </c>
      <c r="P2" s="49" t="s">
        <v>59</v>
      </c>
      <c r="Q2" s="49" t="s">
        <v>59</v>
      </c>
      <c r="R2" s="49" t="s">
        <v>249</v>
      </c>
      <c r="S2" s="49" t="s">
        <v>124</v>
      </c>
      <c r="T2" s="49" t="s">
        <v>163</v>
      </c>
      <c r="U2" s="45" t="s">
        <v>255</v>
      </c>
      <c r="V2" s="45" t="s">
        <v>343</v>
      </c>
      <c r="W2" s="119" t="s">
        <v>334</v>
      </c>
      <c r="X2" s="119" t="s">
        <v>346</v>
      </c>
      <c r="Y2" s="46" t="s">
        <v>240</v>
      </c>
      <c r="Z2" s="46" t="s">
        <v>240</v>
      </c>
      <c r="AA2" s="46" t="s">
        <v>240</v>
      </c>
      <c r="AB2" s="46" t="s">
        <v>240</v>
      </c>
      <c r="AC2" s="110" t="s">
        <v>302</v>
      </c>
      <c r="AD2" s="110" t="s">
        <v>311</v>
      </c>
      <c r="AE2" s="110" t="s">
        <v>315</v>
      </c>
      <c r="AF2" s="102" t="s">
        <v>255</v>
      </c>
      <c r="AG2" s="77" t="s">
        <v>327</v>
      </c>
      <c r="AH2" s="45" t="s">
        <v>188</v>
      </c>
      <c r="AI2" s="45" t="s">
        <v>209</v>
      </c>
      <c r="AJ2" s="45" t="s">
        <v>291</v>
      </c>
      <c r="AK2" s="45" t="s">
        <v>238</v>
      </c>
      <c r="AL2" s="45" t="s">
        <v>237</v>
      </c>
      <c r="AM2" s="106" t="s">
        <v>294</v>
      </c>
      <c r="AN2" s="125" t="s">
        <v>218</v>
      </c>
      <c r="AO2" s="125" t="s">
        <v>233</v>
      </c>
      <c r="AP2" s="126" t="s">
        <v>295</v>
      </c>
      <c r="AQ2" s="126" t="s">
        <v>353</v>
      </c>
      <c r="AR2" s="125" t="s">
        <v>338</v>
      </c>
      <c r="AS2" s="125" t="s">
        <v>359</v>
      </c>
      <c r="AT2" s="125" t="s">
        <v>338</v>
      </c>
      <c r="AU2" s="125" t="s">
        <v>359</v>
      </c>
      <c r="AV2" s="45" t="s">
        <v>227</v>
      </c>
      <c r="AW2" s="45" t="s">
        <v>231</v>
      </c>
      <c r="AX2" s="45" t="s">
        <v>231</v>
      </c>
      <c r="AY2" s="45" t="s">
        <v>357</v>
      </c>
      <c r="AZ2" s="45" t="s">
        <v>358</v>
      </c>
      <c r="BA2" s="101" t="s">
        <v>255</v>
      </c>
      <c r="BB2" s="101" t="s">
        <v>255</v>
      </c>
      <c r="BC2" s="101" t="s">
        <v>255</v>
      </c>
      <c r="BD2" s="103" t="s">
        <v>262</v>
      </c>
      <c r="BE2" s="103" t="s">
        <v>295</v>
      </c>
      <c r="BF2" s="93" t="s">
        <v>314</v>
      </c>
      <c r="BG2" s="93" t="s">
        <v>328</v>
      </c>
      <c r="BH2" s="45" t="s">
        <v>209</v>
      </c>
      <c r="BI2" s="45" t="s">
        <v>225</v>
      </c>
      <c r="BJ2" s="45" t="s">
        <v>251</v>
      </c>
      <c r="BK2" s="45" t="s">
        <v>252</v>
      </c>
      <c r="BL2" s="45" t="s">
        <v>335</v>
      </c>
      <c r="BM2" s="45" t="s">
        <v>337</v>
      </c>
      <c r="BN2" s="45" t="s">
        <v>347</v>
      </c>
      <c r="BO2" s="30" t="s">
        <v>224</v>
      </c>
      <c r="BP2" s="45" t="s">
        <v>181</v>
      </c>
      <c r="BQ2" s="45" t="s">
        <v>232</v>
      </c>
      <c r="BR2" s="45" t="s">
        <v>181</v>
      </c>
      <c r="BS2" s="85" t="s">
        <v>201</v>
      </c>
      <c r="BT2" s="85" t="s">
        <v>201</v>
      </c>
      <c r="BU2" s="85" t="s">
        <v>203</v>
      </c>
      <c r="BV2" s="85" t="s">
        <v>200</v>
      </c>
      <c r="BW2" s="85" t="s">
        <v>204</v>
      </c>
      <c r="BX2" s="85" t="s">
        <v>200</v>
      </c>
      <c r="BY2" s="85" t="s">
        <v>200</v>
      </c>
      <c r="BZ2" s="85" t="s">
        <v>204</v>
      </c>
      <c r="CA2" s="85" t="s">
        <v>220</v>
      </c>
      <c r="CB2" s="77" t="s">
        <v>195</v>
      </c>
      <c r="CC2" s="77" t="s">
        <v>361</v>
      </c>
      <c r="CD2" s="43" t="s">
        <v>246</v>
      </c>
      <c r="CE2" s="43" t="s">
        <v>246</v>
      </c>
      <c r="CF2" s="45" t="s">
        <v>194</v>
      </c>
      <c r="CG2" s="45" t="s">
        <v>338</v>
      </c>
      <c r="CH2" s="45" t="s">
        <v>338</v>
      </c>
      <c r="CI2" s="77" t="s">
        <v>193</v>
      </c>
      <c r="CJ2" s="46" t="s">
        <v>280</v>
      </c>
      <c r="CK2" s="77" t="s">
        <v>199</v>
      </c>
      <c r="CL2" s="45" t="s">
        <v>188</v>
      </c>
      <c r="CM2" s="131" t="s">
        <v>196</v>
      </c>
      <c r="CN2" s="131" t="s">
        <v>352</v>
      </c>
      <c r="CO2" s="131" t="s">
        <v>352</v>
      </c>
      <c r="CP2" s="131" t="s">
        <v>362</v>
      </c>
      <c r="CQ2" s="77" t="s">
        <v>200</v>
      </c>
      <c r="CR2" s="77" t="s">
        <v>363</v>
      </c>
      <c r="CS2" s="77" t="s">
        <v>197</v>
      </c>
      <c r="CT2" s="45" t="s">
        <v>315</v>
      </c>
      <c r="CU2" s="30" t="s">
        <v>134</v>
      </c>
      <c r="CV2" s="30" t="s">
        <v>284</v>
      </c>
      <c r="CW2" s="30" t="s">
        <v>360</v>
      </c>
      <c r="CX2" s="30" t="s">
        <v>342</v>
      </c>
      <c r="CY2" s="30" t="s">
        <v>255</v>
      </c>
      <c r="CZ2" s="45" t="s">
        <v>355</v>
      </c>
    </row>
    <row r="3" spans="1:104" s="1" customFormat="1" ht="12" thickBot="1" x14ac:dyDescent="0.25">
      <c r="A3" s="1" t="s">
        <v>107</v>
      </c>
      <c r="B3" s="15"/>
      <c r="C3" s="28"/>
      <c r="D3" s="29"/>
      <c r="E3" s="45" t="s">
        <v>213</v>
      </c>
      <c r="F3" s="45" t="s">
        <v>213</v>
      </c>
      <c r="G3" s="45" t="s">
        <v>213</v>
      </c>
      <c r="H3" s="45" t="s">
        <v>213</v>
      </c>
      <c r="I3" s="43" t="s">
        <v>326</v>
      </c>
      <c r="J3" s="43" t="s">
        <v>326</v>
      </c>
      <c r="K3" s="43" t="s">
        <v>326</v>
      </c>
      <c r="L3" s="43" t="s">
        <v>326</v>
      </c>
      <c r="M3" s="43" t="s">
        <v>326</v>
      </c>
      <c r="N3" s="43" t="s">
        <v>326</v>
      </c>
      <c r="O3" s="49" t="s">
        <v>202</v>
      </c>
      <c r="P3" s="49" t="s">
        <v>126</v>
      </c>
      <c r="Q3" s="50" t="s">
        <v>202</v>
      </c>
      <c r="R3" s="50" t="s">
        <v>202</v>
      </c>
      <c r="S3" s="50" t="s">
        <v>126</v>
      </c>
      <c r="T3" s="50" t="s">
        <v>126</v>
      </c>
      <c r="U3" s="45" t="s">
        <v>213</v>
      </c>
      <c r="V3" s="45" t="s">
        <v>213</v>
      </c>
      <c r="W3" s="119" t="s">
        <v>331</v>
      </c>
      <c r="X3" s="119" t="s">
        <v>331</v>
      </c>
      <c r="Y3" s="46" t="s">
        <v>241</v>
      </c>
      <c r="Z3" s="46" t="s">
        <v>241</v>
      </c>
      <c r="AA3" s="46" t="s">
        <v>241</v>
      </c>
      <c r="AB3" s="46" t="s">
        <v>241</v>
      </c>
      <c r="AC3" s="110" t="s">
        <v>213</v>
      </c>
      <c r="AD3" s="110" t="s">
        <v>213</v>
      </c>
      <c r="AE3" s="110" t="s">
        <v>213</v>
      </c>
      <c r="AF3" s="98" t="s">
        <v>213</v>
      </c>
      <c r="AG3" s="45" t="s">
        <v>321</v>
      </c>
      <c r="AH3" s="45" t="s">
        <v>186</v>
      </c>
      <c r="AI3" s="45" t="s">
        <v>213</v>
      </c>
      <c r="AJ3" s="45" t="s">
        <v>213</v>
      </c>
      <c r="AK3" s="45" t="s">
        <v>223</v>
      </c>
      <c r="AL3" s="45" t="s">
        <v>234</v>
      </c>
      <c r="AM3" s="106" t="s">
        <v>213</v>
      </c>
      <c r="AN3" s="125" t="s">
        <v>217</v>
      </c>
      <c r="AO3" s="125" t="s">
        <v>217</v>
      </c>
      <c r="AP3" s="125" t="s">
        <v>296</v>
      </c>
      <c r="AQ3" s="125" t="s">
        <v>296</v>
      </c>
      <c r="AR3" s="125" t="s">
        <v>217</v>
      </c>
      <c r="AS3" s="125" t="s">
        <v>217</v>
      </c>
      <c r="AT3" s="125" t="s">
        <v>217</v>
      </c>
      <c r="AU3" s="125" t="s">
        <v>217</v>
      </c>
      <c r="AV3" s="45" t="s">
        <v>228</v>
      </c>
      <c r="AW3" s="45" t="s">
        <v>228</v>
      </c>
      <c r="AX3" s="45" t="s">
        <v>228</v>
      </c>
      <c r="AY3" s="45" t="s">
        <v>228</v>
      </c>
      <c r="AZ3" s="45" t="s">
        <v>228</v>
      </c>
      <c r="BA3" s="46" t="s">
        <v>213</v>
      </c>
      <c r="BB3" s="46" t="s">
        <v>273</v>
      </c>
      <c r="BC3" s="46" t="s">
        <v>213</v>
      </c>
      <c r="BD3" s="93" t="s">
        <v>213</v>
      </c>
      <c r="BE3" s="93" t="s">
        <v>213</v>
      </c>
      <c r="BF3" s="93" t="s">
        <v>303</v>
      </c>
      <c r="BG3" s="93" t="s">
        <v>303</v>
      </c>
      <c r="BH3" s="45" t="s">
        <v>206</v>
      </c>
      <c r="BI3" s="45" t="s">
        <v>206</v>
      </c>
      <c r="BJ3" s="45" t="s">
        <v>206</v>
      </c>
      <c r="BK3" s="45" t="s">
        <v>206</v>
      </c>
      <c r="BL3" s="45" t="s">
        <v>206</v>
      </c>
      <c r="BM3" s="45" t="s">
        <v>348</v>
      </c>
      <c r="BN3" s="45" t="s">
        <v>349</v>
      </c>
      <c r="BO3" s="30" t="s">
        <v>127</v>
      </c>
      <c r="BP3" s="45" t="s">
        <v>185</v>
      </c>
      <c r="BQ3" s="45" t="s">
        <v>185</v>
      </c>
      <c r="BR3" s="45" t="s">
        <v>180</v>
      </c>
      <c r="BS3" s="67" t="s">
        <v>149</v>
      </c>
      <c r="BT3" s="67" t="s">
        <v>149</v>
      </c>
      <c r="BU3" s="67" t="s">
        <v>149</v>
      </c>
      <c r="BV3" s="67" t="s">
        <v>149</v>
      </c>
      <c r="BW3" s="67" t="s">
        <v>149</v>
      </c>
      <c r="BX3" s="67" t="s">
        <v>149</v>
      </c>
      <c r="BY3" s="67" t="s">
        <v>149</v>
      </c>
      <c r="BZ3" s="67" t="s">
        <v>149</v>
      </c>
      <c r="CA3" s="67" t="s">
        <v>219</v>
      </c>
      <c r="CB3" s="45" t="s">
        <v>171</v>
      </c>
      <c r="CC3" s="45" t="s">
        <v>171</v>
      </c>
      <c r="CD3" s="43" t="s">
        <v>247</v>
      </c>
      <c r="CE3" s="43" t="s">
        <v>332</v>
      </c>
      <c r="CF3" s="70" t="s">
        <v>172</v>
      </c>
      <c r="CG3" s="70" t="s">
        <v>172</v>
      </c>
      <c r="CH3" s="70" t="s">
        <v>172</v>
      </c>
      <c r="CI3" s="70" t="s">
        <v>172</v>
      </c>
      <c r="CJ3" s="46" t="s">
        <v>282</v>
      </c>
      <c r="CK3" s="45" t="s">
        <v>174</v>
      </c>
      <c r="CL3" s="45" t="s">
        <v>175</v>
      </c>
      <c r="CM3" s="131" t="s">
        <v>166</v>
      </c>
      <c r="CN3" s="131" t="s">
        <v>166</v>
      </c>
      <c r="CO3" s="131" t="s">
        <v>166</v>
      </c>
      <c r="CP3" s="131" t="s">
        <v>166</v>
      </c>
      <c r="CQ3" s="45" t="s">
        <v>247</v>
      </c>
      <c r="CR3" s="45" t="s">
        <v>247</v>
      </c>
      <c r="CS3" s="45" t="s">
        <v>168</v>
      </c>
      <c r="CT3" s="45" t="s">
        <v>317</v>
      </c>
      <c r="CU3" s="45" t="s">
        <v>120</v>
      </c>
      <c r="CV3" s="45" t="s">
        <v>213</v>
      </c>
      <c r="CW3" s="45" t="s">
        <v>213</v>
      </c>
      <c r="CX3" s="45" t="s">
        <v>213</v>
      </c>
      <c r="CY3" s="30" t="s">
        <v>213</v>
      </c>
      <c r="CZ3" s="45"/>
    </row>
    <row r="4" spans="1:104" s="2" customFormat="1" ht="39" thickBot="1" x14ac:dyDescent="0.25">
      <c r="B4" s="16"/>
      <c r="C4" s="135" t="s">
        <v>0</v>
      </c>
      <c r="D4" s="134" t="s">
        <v>148</v>
      </c>
      <c r="E4" s="114" t="s">
        <v>325</v>
      </c>
      <c r="F4" s="114" t="s">
        <v>325</v>
      </c>
      <c r="G4" s="114" t="s">
        <v>325</v>
      </c>
      <c r="H4" s="114" t="s">
        <v>325</v>
      </c>
      <c r="I4" s="63" t="s">
        <v>325</v>
      </c>
      <c r="J4" s="63" t="s">
        <v>325</v>
      </c>
      <c r="K4" s="63" t="s">
        <v>325</v>
      </c>
      <c r="L4" s="63" t="s">
        <v>325</v>
      </c>
      <c r="M4" s="63" t="s">
        <v>325</v>
      </c>
      <c r="N4" s="63" t="s">
        <v>325</v>
      </c>
      <c r="O4" s="139" t="s">
        <v>112</v>
      </c>
      <c r="P4" s="140"/>
      <c r="Q4" s="140"/>
      <c r="R4" s="140"/>
      <c r="S4" s="140"/>
      <c r="T4" s="141"/>
      <c r="U4" s="31" t="s">
        <v>253</v>
      </c>
      <c r="V4" s="31" t="s">
        <v>253</v>
      </c>
      <c r="W4" s="120" t="s">
        <v>182</v>
      </c>
      <c r="X4" s="120" t="s">
        <v>182</v>
      </c>
      <c r="Y4" s="136" t="s">
        <v>239</v>
      </c>
      <c r="Z4" s="137"/>
      <c r="AA4" s="137"/>
      <c r="AB4" s="138"/>
      <c r="AC4" s="111" t="s">
        <v>299</v>
      </c>
      <c r="AD4" s="112" t="s">
        <v>312</v>
      </c>
      <c r="AE4" s="112" t="s">
        <v>312</v>
      </c>
      <c r="AF4" s="99" t="s">
        <v>264</v>
      </c>
      <c r="AG4" s="31" t="s">
        <v>322</v>
      </c>
      <c r="AH4" s="31" t="s">
        <v>189</v>
      </c>
      <c r="AI4" s="31" t="s">
        <v>210</v>
      </c>
      <c r="AJ4" s="31" t="s">
        <v>288</v>
      </c>
      <c r="AK4" s="31" t="s">
        <v>221</v>
      </c>
      <c r="AL4" s="31" t="s">
        <v>235</v>
      </c>
      <c r="AM4" s="107" t="s">
        <v>292</v>
      </c>
      <c r="AN4" s="127" t="s">
        <v>215</v>
      </c>
      <c r="AO4" s="127" t="s">
        <v>242</v>
      </c>
      <c r="AP4" s="127" t="s">
        <v>242</v>
      </c>
      <c r="AQ4" s="127" t="s">
        <v>242</v>
      </c>
      <c r="AR4" s="127" t="s">
        <v>242</v>
      </c>
      <c r="AS4" s="127" t="s">
        <v>242</v>
      </c>
      <c r="AT4" s="127" t="s">
        <v>242</v>
      </c>
      <c r="AU4" s="127" t="s">
        <v>242</v>
      </c>
      <c r="AV4" s="31" t="s">
        <v>229</v>
      </c>
      <c r="AW4" s="31" t="s">
        <v>229</v>
      </c>
      <c r="AX4" s="31" t="s">
        <v>229</v>
      </c>
      <c r="AY4" s="31" t="s">
        <v>229</v>
      </c>
      <c r="AZ4" s="31" t="s">
        <v>229</v>
      </c>
      <c r="BA4" s="47" t="s">
        <v>268</v>
      </c>
      <c r="BB4" s="47" t="s">
        <v>270</v>
      </c>
      <c r="BC4" s="47" t="s">
        <v>274</v>
      </c>
      <c r="BD4" s="94" t="s">
        <v>261</v>
      </c>
      <c r="BE4" s="94" t="s">
        <v>261</v>
      </c>
      <c r="BF4" s="94" t="s">
        <v>263</v>
      </c>
      <c r="BG4" s="94" t="s">
        <v>263</v>
      </c>
      <c r="BH4" s="78" t="s">
        <v>207</v>
      </c>
      <c r="BI4" s="78" t="s">
        <v>207</v>
      </c>
      <c r="BJ4" s="78" t="s">
        <v>207</v>
      </c>
      <c r="BK4" s="78" t="s">
        <v>207</v>
      </c>
      <c r="BL4" s="78" t="s">
        <v>207</v>
      </c>
      <c r="BM4" s="78" t="s">
        <v>207</v>
      </c>
      <c r="BN4" s="78" t="s">
        <v>207</v>
      </c>
      <c r="BO4" s="31" t="s">
        <v>116</v>
      </c>
      <c r="BP4" s="31" t="s">
        <v>182</v>
      </c>
      <c r="BQ4" s="31" t="s">
        <v>182</v>
      </c>
      <c r="BR4" s="31" t="s">
        <v>161</v>
      </c>
      <c r="BS4" s="68" t="s">
        <v>150</v>
      </c>
      <c r="BT4" s="68" t="s">
        <v>150</v>
      </c>
      <c r="BU4" s="68" t="s">
        <v>150</v>
      </c>
      <c r="BV4" s="68" t="s">
        <v>150</v>
      </c>
      <c r="BW4" s="68" t="s">
        <v>150</v>
      </c>
      <c r="BX4" s="68" t="s">
        <v>150</v>
      </c>
      <c r="BY4" s="68" t="s">
        <v>150</v>
      </c>
      <c r="BZ4" s="68" t="s">
        <v>150</v>
      </c>
      <c r="CA4" s="68" t="s">
        <v>150</v>
      </c>
      <c r="CB4" s="31" t="s">
        <v>170</v>
      </c>
      <c r="CC4" s="31" t="s">
        <v>170</v>
      </c>
      <c r="CD4" s="90" t="s">
        <v>244</v>
      </c>
      <c r="CE4" s="90" t="s">
        <v>244</v>
      </c>
      <c r="CF4" s="31" t="s">
        <v>129</v>
      </c>
      <c r="CG4" s="31" t="s">
        <v>129</v>
      </c>
      <c r="CH4" s="31" t="s">
        <v>129</v>
      </c>
      <c r="CI4" s="31" t="s">
        <v>192</v>
      </c>
      <c r="CJ4" s="47" t="s">
        <v>278</v>
      </c>
      <c r="CK4" s="31" t="s">
        <v>123</v>
      </c>
      <c r="CL4" s="31" t="s">
        <v>130</v>
      </c>
      <c r="CM4" s="132" t="s">
        <v>144</v>
      </c>
      <c r="CN4" s="132" t="s">
        <v>144</v>
      </c>
      <c r="CO4" s="132" t="s">
        <v>144</v>
      </c>
      <c r="CP4" s="132" t="s">
        <v>144</v>
      </c>
      <c r="CQ4" s="31" t="s">
        <v>156</v>
      </c>
      <c r="CR4" s="31" t="s">
        <v>156</v>
      </c>
      <c r="CS4" s="31" t="s">
        <v>144</v>
      </c>
      <c r="CT4" s="31" t="s">
        <v>144</v>
      </c>
      <c r="CU4" s="31" t="s">
        <v>132</v>
      </c>
      <c r="CV4" s="31" t="s">
        <v>285</v>
      </c>
      <c r="CW4" s="31" t="s">
        <v>285</v>
      </c>
      <c r="CX4" s="31" t="s">
        <v>339</v>
      </c>
      <c r="CY4" s="31" t="s">
        <v>257</v>
      </c>
      <c r="CZ4" s="88" t="s">
        <v>158</v>
      </c>
    </row>
    <row r="5" spans="1:104" s="12" customFormat="1" ht="51" x14ac:dyDescent="0.2">
      <c r="B5" s="17" t="s">
        <v>109</v>
      </c>
      <c r="C5" s="135"/>
      <c r="D5" s="134"/>
      <c r="E5" s="114" t="s">
        <v>336</v>
      </c>
      <c r="F5" s="114" t="s">
        <v>336</v>
      </c>
      <c r="G5" s="114" t="s">
        <v>336</v>
      </c>
      <c r="H5" s="114" t="s">
        <v>336</v>
      </c>
      <c r="I5" s="63" t="s">
        <v>344</v>
      </c>
      <c r="J5" s="63" t="s">
        <v>344</v>
      </c>
      <c r="K5" s="63" t="s">
        <v>344</v>
      </c>
      <c r="L5" s="63" t="s">
        <v>344</v>
      </c>
      <c r="M5" s="63" t="s">
        <v>344</v>
      </c>
      <c r="N5" s="63" t="s">
        <v>344</v>
      </c>
      <c r="O5" s="51" t="s">
        <v>304</v>
      </c>
      <c r="P5" s="51" t="s">
        <v>113</v>
      </c>
      <c r="Q5" s="52" t="s">
        <v>305</v>
      </c>
      <c r="R5" s="53" t="s">
        <v>250</v>
      </c>
      <c r="S5" s="54" t="s">
        <v>153</v>
      </c>
      <c r="T5" s="54" t="s">
        <v>153</v>
      </c>
      <c r="U5" s="31" t="s">
        <v>256</v>
      </c>
      <c r="V5" s="31" t="s">
        <v>256</v>
      </c>
      <c r="W5" s="120" t="s">
        <v>164</v>
      </c>
      <c r="X5" s="120" t="s">
        <v>164</v>
      </c>
      <c r="Y5" s="59" t="s">
        <v>135</v>
      </c>
      <c r="Z5" s="59" t="s">
        <v>136</v>
      </c>
      <c r="AA5" s="47" t="s">
        <v>137</v>
      </c>
      <c r="AB5" s="47" t="s">
        <v>138</v>
      </c>
      <c r="AC5" s="111" t="s">
        <v>301</v>
      </c>
      <c r="AD5" s="112" t="s">
        <v>313</v>
      </c>
      <c r="AE5" s="112" t="s">
        <v>313</v>
      </c>
      <c r="AF5" s="99" t="s">
        <v>266</v>
      </c>
      <c r="AG5" s="31" t="s">
        <v>323</v>
      </c>
      <c r="AH5" s="31" t="s">
        <v>187</v>
      </c>
      <c r="AI5" s="31" t="s">
        <v>214</v>
      </c>
      <c r="AJ5" s="31" t="s">
        <v>290</v>
      </c>
      <c r="AK5" s="31" t="s">
        <v>187</v>
      </c>
      <c r="AL5" s="31" t="s">
        <v>187</v>
      </c>
      <c r="AM5" s="107" t="s">
        <v>187</v>
      </c>
      <c r="AN5" s="127" t="s">
        <v>187</v>
      </c>
      <c r="AO5" s="127" t="s">
        <v>306</v>
      </c>
      <c r="AP5" s="127" t="s">
        <v>297</v>
      </c>
      <c r="AQ5" s="127" t="s">
        <v>297</v>
      </c>
      <c r="AR5" s="127" t="s">
        <v>306</v>
      </c>
      <c r="AS5" s="127" t="s">
        <v>306</v>
      </c>
      <c r="AT5" s="127" t="s">
        <v>306</v>
      </c>
      <c r="AU5" s="127" t="s">
        <v>306</v>
      </c>
      <c r="AV5" s="31" t="s">
        <v>187</v>
      </c>
      <c r="AW5" s="31" t="s">
        <v>187</v>
      </c>
      <c r="AX5" s="31" t="s">
        <v>187</v>
      </c>
      <c r="AY5" s="31" t="s">
        <v>187</v>
      </c>
      <c r="AZ5" s="31" t="s">
        <v>187</v>
      </c>
      <c r="BA5" s="47" t="s">
        <v>269</v>
      </c>
      <c r="BB5" s="47" t="s">
        <v>272</v>
      </c>
      <c r="BC5" s="47" t="s">
        <v>307</v>
      </c>
      <c r="BD5" s="95" t="s">
        <v>260</v>
      </c>
      <c r="BE5" s="95" t="s">
        <v>260</v>
      </c>
      <c r="BF5" s="95" t="s">
        <v>260</v>
      </c>
      <c r="BG5" s="95" t="s">
        <v>260</v>
      </c>
      <c r="BH5" s="31" t="s">
        <v>187</v>
      </c>
      <c r="BI5" s="31" t="s">
        <v>187</v>
      </c>
      <c r="BJ5" s="31" t="s">
        <v>187</v>
      </c>
      <c r="BK5" s="31" t="s">
        <v>187</v>
      </c>
      <c r="BL5" s="31" t="s">
        <v>187</v>
      </c>
      <c r="BM5" s="31" t="s">
        <v>187</v>
      </c>
      <c r="BN5" s="31" t="s">
        <v>187</v>
      </c>
      <c r="BO5" s="31" t="s">
        <v>308</v>
      </c>
      <c r="BP5" s="31" t="s">
        <v>184</v>
      </c>
      <c r="BQ5" s="31" t="s">
        <v>184</v>
      </c>
      <c r="BR5" s="31" t="s">
        <v>178</v>
      </c>
      <c r="BS5" s="68" t="s">
        <v>164</v>
      </c>
      <c r="BT5" s="68" t="s">
        <v>164</v>
      </c>
      <c r="BU5" s="68" t="s">
        <v>164</v>
      </c>
      <c r="BV5" s="68" t="s">
        <v>164</v>
      </c>
      <c r="BW5" s="68" t="s">
        <v>164</v>
      </c>
      <c r="BX5" s="68" t="s">
        <v>164</v>
      </c>
      <c r="BY5" s="68" t="s">
        <v>164</v>
      </c>
      <c r="BZ5" s="68" t="s">
        <v>164</v>
      </c>
      <c r="CA5" s="68" t="s">
        <v>191</v>
      </c>
      <c r="CB5" s="31" t="s">
        <v>169</v>
      </c>
      <c r="CC5" s="31" t="s">
        <v>169</v>
      </c>
      <c r="CD5" s="90" t="s">
        <v>248</v>
      </c>
      <c r="CE5" s="90" t="s">
        <v>333</v>
      </c>
      <c r="CF5" s="31" t="s">
        <v>184</v>
      </c>
      <c r="CG5" s="31" t="s">
        <v>184</v>
      </c>
      <c r="CH5" s="31" t="s">
        <v>184</v>
      </c>
      <c r="CI5" s="31" t="s">
        <v>191</v>
      </c>
      <c r="CJ5" s="47" t="s">
        <v>281</v>
      </c>
      <c r="CK5" s="31" t="s">
        <v>173</v>
      </c>
      <c r="CL5" s="31" t="s">
        <v>176</v>
      </c>
      <c r="CM5" s="132" t="s">
        <v>169</v>
      </c>
      <c r="CN5" s="132" t="s">
        <v>169</v>
      </c>
      <c r="CO5" s="132" t="s">
        <v>169</v>
      </c>
      <c r="CP5" s="132" t="s">
        <v>169</v>
      </c>
      <c r="CQ5" s="31" t="s">
        <v>190</v>
      </c>
      <c r="CR5" s="31" t="s">
        <v>190</v>
      </c>
      <c r="CS5" s="31" t="s">
        <v>167</v>
      </c>
      <c r="CT5" s="31" t="s">
        <v>318</v>
      </c>
      <c r="CU5" s="31" t="s">
        <v>128</v>
      </c>
      <c r="CV5" s="31" t="s">
        <v>286</v>
      </c>
      <c r="CW5" s="31" t="s">
        <v>286</v>
      </c>
      <c r="CX5" s="31" t="s">
        <v>341</v>
      </c>
      <c r="CY5" s="31" t="s">
        <v>287</v>
      </c>
      <c r="CZ5" s="89" t="s">
        <v>354</v>
      </c>
    </row>
    <row r="6" spans="1:104" s="2" customFormat="1" ht="12.75" x14ac:dyDescent="0.2">
      <c r="B6" s="86"/>
      <c r="C6" s="135"/>
      <c r="D6" s="134"/>
      <c r="E6" s="115" t="s">
        <v>109</v>
      </c>
      <c r="F6" s="115" t="s">
        <v>109</v>
      </c>
      <c r="G6" s="115" t="s">
        <v>109</v>
      </c>
      <c r="H6" s="115" t="s">
        <v>109</v>
      </c>
      <c r="I6" s="117"/>
      <c r="J6" s="117"/>
      <c r="K6" s="117"/>
      <c r="L6" s="117"/>
      <c r="M6" s="117"/>
      <c r="N6" s="117"/>
      <c r="O6" s="52" t="s">
        <v>114</v>
      </c>
      <c r="P6" s="52" t="s">
        <v>114</v>
      </c>
      <c r="Q6" s="52" t="s">
        <v>154</v>
      </c>
      <c r="R6" s="52" t="s">
        <v>154</v>
      </c>
      <c r="S6" s="54" t="s">
        <v>155</v>
      </c>
      <c r="T6" s="54" t="s">
        <v>155</v>
      </c>
      <c r="U6" s="31" t="s">
        <v>254</v>
      </c>
      <c r="V6" s="31" t="s">
        <v>254</v>
      </c>
      <c r="W6" s="120" t="s">
        <v>183</v>
      </c>
      <c r="X6" s="120" t="s">
        <v>183</v>
      </c>
      <c r="Y6" s="47" t="s">
        <v>139</v>
      </c>
      <c r="Z6" s="47" t="s">
        <v>140</v>
      </c>
      <c r="AA6" s="47" t="s">
        <v>141</v>
      </c>
      <c r="AB6" s="47" t="s">
        <v>142</v>
      </c>
      <c r="AC6" s="111" t="s">
        <v>298</v>
      </c>
      <c r="AD6" s="112" t="s">
        <v>310</v>
      </c>
      <c r="AE6" s="112" t="s">
        <v>310</v>
      </c>
      <c r="AF6" s="99" t="s">
        <v>265</v>
      </c>
      <c r="AG6" s="31" t="s">
        <v>319</v>
      </c>
      <c r="AH6" s="31" t="s">
        <v>159</v>
      </c>
      <c r="AI6" s="31" t="s">
        <v>211</v>
      </c>
      <c r="AJ6" s="31" t="s">
        <v>289</v>
      </c>
      <c r="AK6" s="31" t="s">
        <v>222</v>
      </c>
      <c r="AL6" s="31" t="s">
        <v>236</v>
      </c>
      <c r="AM6" s="107" t="s">
        <v>293</v>
      </c>
      <c r="AN6" s="127" t="s">
        <v>216</v>
      </c>
      <c r="AO6" s="127" t="s">
        <v>216</v>
      </c>
      <c r="AP6" s="127" t="s">
        <v>216</v>
      </c>
      <c r="AQ6" s="127" t="s">
        <v>216</v>
      </c>
      <c r="AR6" s="127" t="s">
        <v>216</v>
      </c>
      <c r="AS6" s="127" t="s">
        <v>216</v>
      </c>
      <c r="AT6" s="127" t="s">
        <v>216</v>
      </c>
      <c r="AU6" s="127" t="s">
        <v>216</v>
      </c>
      <c r="AV6" s="31" t="s">
        <v>230</v>
      </c>
      <c r="AW6" s="31" t="s">
        <v>230</v>
      </c>
      <c r="AX6" s="31" t="s">
        <v>230</v>
      </c>
      <c r="AY6" s="31" t="s">
        <v>356</v>
      </c>
      <c r="AZ6" s="31" t="s">
        <v>356</v>
      </c>
      <c r="BA6" s="47" t="s">
        <v>276</v>
      </c>
      <c r="BB6" s="47" t="s">
        <v>271</v>
      </c>
      <c r="BC6" s="47" t="s">
        <v>275</v>
      </c>
      <c r="BD6" s="95" t="s">
        <v>259</v>
      </c>
      <c r="BE6" s="95" t="s">
        <v>259</v>
      </c>
      <c r="BF6" s="95" t="s">
        <v>259</v>
      </c>
      <c r="BG6" s="95" t="s">
        <v>259</v>
      </c>
      <c r="BH6" s="31" t="s">
        <v>208</v>
      </c>
      <c r="BI6" s="31" t="s">
        <v>208</v>
      </c>
      <c r="BJ6" s="31" t="s">
        <v>208</v>
      </c>
      <c r="BK6" s="31" t="s">
        <v>208</v>
      </c>
      <c r="BL6" s="31" t="s">
        <v>208</v>
      </c>
      <c r="BM6" s="31" t="s">
        <v>208</v>
      </c>
      <c r="BN6" s="31" t="s">
        <v>208</v>
      </c>
      <c r="BO6" s="31" t="s">
        <v>117</v>
      </c>
      <c r="BP6" s="31" t="s">
        <v>183</v>
      </c>
      <c r="BQ6" s="31" t="s">
        <v>183</v>
      </c>
      <c r="BR6" s="31" t="s">
        <v>179</v>
      </c>
      <c r="BS6" s="68" t="s">
        <v>151</v>
      </c>
      <c r="BT6" s="68" t="s">
        <v>151</v>
      </c>
      <c r="BU6" s="68" t="s">
        <v>151</v>
      </c>
      <c r="BV6" s="68" t="s">
        <v>151</v>
      </c>
      <c r="BW6" s="68" t="s">
        <v>151</v>
      </c>
      <c r="BX6" s="68" t="s">
        <v>151</v>
      </c>
      <c r="BY6" s="68" t="s">
        <v>151</v>
      </c>
      <c r="BZ6" s="68" t="s">
        <v>151</v>
      </c>
      <c r="CA6" s="68" t="s">
        <v>151</v>
      </c>
      <c r="CB6" s="31" t="s">
        <v>162</v>
      </c>
      <c r="CC6" s="31" t="s">
        <v>162</v>
      </c>
      <c r="CD6" s="90" t="s">
        <v>245</v>
      </c>
      <c r="CE6" s="90" t="s">
        <v>245</v>
      </c>
      <c r="CF6" s="31" t="s">
        <v>122</v>
      </c>
      <c r="CG6" s="31" t="s">
        <v>122</v>
      </c>
      <c r="CH6" s="31" t="s">
        <v>122</v>
      </c>
      <c r="CI6" s="31" t="s">
        <v>119</v>
      </c>
      <c r="CJ6" s="47" t="s">
        <v>279</v>
      </c>
      <c r="CK6" s="31" t="s">
        <v>125</v>
      </c>
      <c r="CL6" s="31" t="s">
        <v>131</v>
      </c>
      <c r="CM6" s="132" t="s">
        <v>145</v>
      </c>
      <c r="CN6" s="132" t="s">
        <v>145</v>
      </c>
      <c r="CO6" s="132" t="s">
        <v>145</v>
      </c>
      <c r="CP6" s="132" t="s">
        <v>145</v>
      </c>
      <c r="CQ6" s="31" t="s">
        <v>157</v>
      </c>
      <c r="CR6" s="31" t="s">
        <v>157</v>
      </c>
      <c r="CS6" s="31" t="s">
        <v>165</v>
      </c>
      <c r="CT6" s="31" t="s">
        <v>316</v>
      </c>
      <c r="CU6" s="31" t="s">
        <v>133</v>
      </c>
      <c r="CV6" s="31" t="s">
        <v>283</v>
      </c>
      <c r="CW6" s="31" t="s">
        <v>283</v>
      </c>
      <c r="CX6" s="31" t="s">
        <v>340</v>
      </c>
      <c r="CY6" s="31" t="s">
        <v>258</v>
      </c>
      <c r="CZ6" s="88" t="s">
        <v>142</v>
      </c>
    </row>
    <row r="7" spans="1:104" s="35" customFormat="1" ht="13.5" thickBot="1" x14ac:dyDescent="0.25">
      <c r="A7" s="5" t="s">
        <v>60</v>
      </c>
      <c r="B7" s="18" t="s">
        <v>147</v>
      </c>
      <c r="C7" s="32" t="s">
        <v>1</v>
      </c>
      <c r="D7" s="33" t="s">
        <v>1</v>
      </c>
      <c r="E7" s="116" t="s">
        <v>1</v>
      </c>
      <c r="F7" s="116" t="s">
        <v>1</v>
      </c>
      <c r="G7" s="116" t="s">
        <v>110</v>
      </c>
      <c r="H7" s="116" t="s">
        <v>1</v>
      </c>
      <c r="I7" s="91" t="s">
        <v>1</v>
      </c>
      <c r="J7" s="91" t="s">
        <v>1</v>
      </c>
      <c r="K7" s="91" t="s">
        <v>1</v>
      </c>
      <c r="L7" s="91" t="s">
        <v>1</v>
      </c>
      <c r="M7" s="91" t="s">
        <v>351</v>
      </c>
      <c r="N7" s="91" t="s">
        <v>1</v>
      </c>
      <c r="O7" s="55" t="s">
        <v>1</v>
      </c>
      <c r="P7" s="55" t="s">
        <v>110</v>
      </c>
      <c r="Q7" s="55" t="s">
        <v>1</v>
      </c>
      <c r="R7" s="56" t="s">
        <v>1</v>
      </c>
      <c r="S7" s="56" t="s">
        <v>1</v>
      </c>
      <c r="T7" s="56" t="s">
        <v>110</v>
      </c>
      <c r="U7" s="34" t="s">
        <v>1</v>
      </c>
      <c r="V7" s="34" t="s">
        <v>1</v>
      </c>
      <c r="W7" s="121" t="s">
        <v>1</v>
      </c>
      <c r="X7" s="121" t="s">
        <v>1</v>
      </c>
      <c r="Y7" s="48" t="s">
        <v>1</v>
      </c>
      <c r="Z7" s="48" t="s">
        <v>1</v>
      </c>
      <c r="AA7" s="48" t="s">
        <v>1</v>
      </c>
      <c r="AB7" s="48" t="s">
        <v>1</v>
      </c>
      <c r="AC7" s="18" t="s">
        <v>1</v>
      </c>
      <c r="AD7" s="113" t="s">
        <v>1</v>
      </c>
      <c r="AE7" s="113" t="s">
        <v>110</v>
      </c>
      <c r="AF7" s="100" t="s">
        <v>1</v>
      </c>
      <c r="AG7" s="34" t="s">
        <v>1</v>
      </c>
      <c r="AH7" s="34" t="s">
        <v>1</v>
      </c>
      <c r="AI7" s="34" t="s">
        <v>1</v>
      </c>
      <c r="AJ7" s="34" t="s">
        <v>1</v>
      </c>
      <c r="AK7" s="34" t="s">
        <v>1</v>
      </c>
      <c r="AL7" s="34" t="s">
        <v>1</v>
      </c>
      <c r="AM7" s="108" t="s">
        <v>1</v>
      </c>
      <c r="AN7" s="128" t="s">
        <v>1</v>
      </c>
      <c r="AO7" s="128" t="s">
        <v>1</v>
      </c>
      <c r="AP7" s="128" t="s">
        <v>1</v>
      </c>
      <c r="AQ7" s="128" t="s">
        <v>1</v>
      </c>
      <c r="AR7" s="128" t="s">
        <v>110</v>
      </c>
      <c r="AS7" s="128" t="s">
        <v>1</v>
      </c>
      <c r="AT7" s="128" t="s">
        <v>1</v>
      </c>
      <c r="AU7" s="128" t="s">
        <v>110</v>
      </c>
      <c r="AV7" s="34" t="s">
        <v>1</v>
      </c>
      <c r="AW7" s="34" t="s">
        <v>1</v>
      </c>
      <c r="AX7" s="34" t="s">
        <v>110</v>
      </c>
      <c r="AY7" s="34" t="s">
        <v>110</v>
      </c>
      <c r="AZ7" s="34" t="s">
        <v>1</v>
      </c>
      <c r="BA7" s="48" t="s">
        <v>1</v>
      </c>
      <c r="BB7" s="48" t="s">
        <v>1</v>
      </c>
      <c r="BC7" s="48" t="s">
        <v>1</v>
      </c>
      <c r="BD7" s="96" t="s">
        <v>1</v>
      </c>
      <c r="BE7" s="96" t="s">
        <v>1</v>
      </c>
      <c r="BF7" s="96" t="s">
        <v>1</v>
      </c>
      <c r="BG7" s="96" t="s">
        <v>1</v>
      </c>
      <c r="BH7" s="34" t="s">
        <v>1</v>
      </c>
      <c r="BI7" s="34" t="s">
        <v>1</v>
      </c>
      <c r="BJ7" s="34" t="s">
        <v>1</v>
      </c>
      <c r="BK7" s="34" t="s">
        <v>110</v>
      </c>
      <c r="BL7" s="34" t="s">
        <v>110</v>
      </c>
      <c r="BM7" s="34" t="s">
        <v>1</v>
      </c>
      <c r="BN7" s="34" t="s">
        <v>1</v>
      </c>
      <c r="BO7" s="34" t="s">
        <v>1</v>
      </c>
      <c r="BP7" s="34" t="s">
        <v>1</v>
      </c>
      <c r="BQ7" s="34" t="s">
        <v>1</v>
      </c>
      <c r="BR7" s="34" t="s">
        <v>1</v>
      </c>
      <c r="BS7" s="69" t="s">
        <v>1</v>
      </c>
      <c r="BT7" s="69" t="s">
        <v>1</v>
      </c>
      <c r="BU7" s="69" t="s">
        <v>1</v>
      </c>
      <c r="BV7" s="69" t="s">
        <v>1</v>
      </c>
      <c r="BW7" s="69" t="s">
        <v>1</v>
      </c>
      <c r="BX7" s="69" t="s">
        <v>1</v>
      </c>
      <c r="BY7" s="69" t="s">
        <v>1</v>
      </c>
      <c r="BZ7" s="69" t="s">
        <v>1</v>
      </c>
      <c r="CA7" s="69" t="s">
        <v>1</v>
      </c>
      <c r="CB7" s="34" t="s">
        <v>1</v>
      </c>
      <c r="CC7" s="34" t="s">
        <v>110</v>
      </c>
      <c r="CD7" s="91" t="s">
        <v>1</v>
      </c>
      <c r="CE7" s="91" t="s">
        <v>1</v>
      </c>
      <c r="CF7" s="34" t="s">
        <v>1</v>
      </c>
      <c r="CG7" s="34" t="s">
        <v>110</v>
      </c>
      <c r="CH7" s="34" t="s">
        <v>1</v>
      </c>
      <c r="CI7" s="34" t="s">
        <v>1</v>
      </c>
      <c r="CJ7" s="48" t="s">
        <v>1</v>
      </c>
      <c r="CK7" s="34" t="s">
        <v>1</v>
      </c>
      <c r="CL7" s="34" t="s">
        <v>1</v>
      </c>
      <c r="CM7" s="133" t="s">
        <v>1</v>
      </c>
      <c r="CN7" s="133" t="s">
        <v>110</v>
      </c>
      <c r="CO7" s="133" t="s">
        <v>1</v>
      </c>
      <c r="CP7" s="133" t="s">
        <v>110</v>
      </c>
      <c r="CQ7" s="34" t="s">
        <v>1</v>
      </c>
      <c r="CR7" s="34" t="s">
        <v>110</v>
      </c>
      <c r="CS7" s="34" t="s">
        <v>1</v>
      </c>
      <c r="CT7" s="34" t="s">
        <v>1</v>
      </c>
      <c r="CU7" s="34" t="s">
        <v>1</v>
      </c>
      <c r="CV7" s="34" t="s">
        <v>1</v>
      </c>
      <c r="CW7" s="34" t="s">
        <v>1</v>
      </c>
      <c r="CX7" s="34" t="s">
        <v>1</v>
      </c>
      <c r="CY7" s="34" t="s">
        <v>1</v>
      </c>
      <c r="CZ7" s="34" t="s">
        <v>1</v>
      </c>
    </row>
    <row r="8" spans="1:104" s="3" customFormat="1" x14ac:dyDescent="0.25">
      <c r="A8" s="4">
        <v>886</v>
      </c>
      <c r="B8" s="19" t="s">
        <v>2</v>
      </c>
      <c r="C8" s="40">
        <f t="shared" ref="C8:C39" si="0">SUM(D8:CZ8)</f>
        <v>33659197</v>
      </c>
      <c r="D8" s="61">
        <v>29400785</v>
      </c>
      <c r="E8" s="62"/>
      <c r="F8" s="62"/>
      <c r="G8" s="62"/>
      <c r="H8" s="62"/>
      <c r="I8" s="62">
        <v>67881</v>
      </c>
      <c r="J8" s="62"/>
      <c r="K8" s="62"/>
      <c r="L8" s="62"/>
      <c r="M8" s="62"/>
      <c r="N8" s="62"/>
      <c r="O8" s="60"/>
      <c r="P8" s="60"/>
      <c r="Q8" s="60">
        <f>21744+2442+8569+567+13040+160+7040+3119</f>
        <v>56681</v>
      </c>
      <c r="R8" s="60"/>
      <c r="S8" s="60"/>
      <c r="T8" s="60"/>
      <c r="U8" s="60"/>
      <c r="V8" s="60"/>
      <c r="W8" s="60"/>
      <c r="X8" s="60">
        <v>17000</v>
      </c>
      <c r="Y8" s="60">
        <v>1</v>
      </c>
      <c r="Z8" s="60">
        <v>0</v>
      </c>
      <c r="AA8" s="60">
        <v>232712</v>
      </c>
      <c r="AB8" s="60">
        <v>56399</v>
      </c>
      <c r="AC8" s="60">
        <v>37404</v>
      </c>
      <c r="AD8" s="60"/>
      <c r="AE8" s="60"/>
      <c r="AF8" s="60"/>
      <c r="AG8" s="60">
        <v>500000</v>
      </c>
      <c r="AH8" s="62"/>
      <c r="AI8" s="62"/>
      <c r="AJ8" s="62"/>
      <c r="AK8" s="62">
        <v>640955</v>
      </c>
      <c r="AL8" s="62"/>
      <c r="AM8" s="62"/>
      <c r="AN8" s="62"/>
      <c r="AO8" s="62"/>
      <c r="AP8" s="62"/>
      <c r="AQ8" s="62">
        <v>25500</v>
      </c>
      <c r="AR8" s="62"/>
      <c r="AS8" s="62"/>
      <c r="AT8" s="62"/>
      <c r="AU8" s="62"/>
      <c r="AV8" s="62"/>
      <c r="AW8" s="62"/>
      <c r="AX8" s="62"/>
      <c r="AY8" s="62"/>
      <c r="AZ8" s="62"/>
      <c r="BA8" s="62">
        <v>509887</v>
      </c>
      <c r="BB8" s="62">
        <v>7774</v>
      </c>
      <c r="BC8" s="62">
        <v>60554</v>
      </c>
      <c r="BD8" s="62"/>
      <c r="BE8" s="62"/>
      <c r="BF8" s="62"/>
      <c r="BG8" s="62"/>
      <c r="BH8" s="60">
        <v>4250</v>
      </c>
      <c r="BI8" s="60">
        <v>4000</v>
      </c>
      <c r="BJ8" s="60">
        <v>6250</v>
      </c>
      <c r="BK8" s="60"/>
      <c r="BL8" s="60"/>
      <c r="BM8" s="60">
        <v>34250</v>
      </c>
      <c r="BN8" s="60"/>
      <c r="BO8" s="60"/>
      <c r="BP8" s="60">
        <v>300419</v>
      </c>
      <c r="BQ8" s="60">
        <v>34260</v>
      </c>
      <c r="BR8" s="60">
        <v>1122603</v>
      </c>
      <c r="BS8" s="60"/>
      <c r="BT8" s="60"/>
      <c r="BU8" s="60"/>
      <c r="BV8" s="60"/>
      <c r="BW8" s="60"/>
      <c r="BX8" s="60"/>
      <c r="BY8" s="60"/>
      <c r="BZ8" s="60"/>
      <c r="CA8" s="60"/>
      <c r="CB8" s="60">
        <v>8000</v>
      </c>
      <c r="CC8" s="60">
        <v>-127</v>
      </c>
      <c r="CD8" s="60"/>
      <c r="CE8" s="60"/>
      <c r="CF8" s="60">
        <v>35328</v>
      </c>
      <c r="CG8" s="60"/>
      <c r="CH8" s="60"/>
      <c r="CI8" s="60">
        <v>66951</v>
      </c>
      <c r="CJ8" s="60">
        <v>10837</v>
      </c>
      <c r="CK8" s="60">
        <v>37444</v>
      </c>
      <c r="CL8" s="60">
        <v>55796</v>
      </c>
      <c r="CM8" s="72">
        <v>288</v>
      </c>
      <c r="CN8" s="72"/>
      <c r="CO8" s="72"/>
      <c r="CP8" s="72">
        <v>-288</v>
      </c>
      <c r="CQ8" s="60">
        <v>16622</v>
      </c>
      <c r="CR8" s="60">
        <v>-4622</v>
      </c>
      <c r="CS8" s="60">
        <v>23663</v>
      </c>
      <c r="CT8" s="60">
        <v>26292</v>
      </c>
      <c r="CU8" s="60"/>
      <c r="CV8" s="60"/>
      <c r="CW8" s="60"/>
      <c r="CX8" s="60"/>
      <c r="CY8" s="60">
        <v>42819</v>
      </c>
      <c r="CZ8" s="80">
        <v>220629</v>
      </c>
    </row>
    <row r="9" spans="1:104" s="3" customFormat="1" x14ac:dyDescent="0.25">
      <c r="A9" s="4">
        <v>802</v>
      </c>
      <c r="B9" s="19" t="s">
        <v>3</v>
      </c>
      <c r="C9" s="40">
        <f t="shared" si="0"/>
        <v>44656378</v>
      </c>
      <c r="D9" s="61">
        <v>39845136</v>
      </c>
      <c r="E9" s="62"/>
      <c r="F9" s="62">
        <v>196217</v>
      </c>
      <c r="G9" s="62"/>
      <c r="H9" s="62"/>
      <c r="I9" s="62">
        <v>19363</v>
      </c>
      <c r="J9" s="62"/>
      <c r="K9" s="62"/>
      <c r="L9" s="62">
        <v>126861</v>
      </c>
      <c r="M9" s="62"/>
      <c r="N9" s="62"/>
      <c r="O9" s="60"/>
      <c r="P9" s="60"/>
      <c r="Q9" s="60">
        <f>108778+19734+24737+217683-758+70605+1284+46118-1414+1535+18414+237102-2380+64488-334</f>
        <v>805592</v>
      </c>
      <c r="R9" s="60"/>
      <c r="S9" s="60"/>
      <c r="T9" s="60"/>
      <c r="U9" s="60">
        <v>928600</v>
      </c>
      <c r="V9" s="60">
        <v>33818</v>
      </c>
      <c r="W9" s="60"/>
      <c r="X9" s="60"/>
      <c r="Y9" s="60">
        <v>259027</v>
      </c>
      <c r="Z9" s="60">
        <v>19621</v>
      </c>
      <c r="AA9" s="60">
        <v>135792</v>
      </c>
      <c r="AB9" s="60">
        <v>0</v>
      </c>
      <c r="AC9" s="60">
        <v>43426</v>
      </c>
      <c r="AD9" s="60"/>
      <c r="AE9" s="60"/>
      <c r="AF9" s="60"/>
      <c r="AG9" s="60"/>
      <c r="AH9" s="62">
        <v>326997</v>
      </c>
      <c r="AI9" s="62"/>
      <c r="AJ9" s="62"/>
      <c r="AK9" s="62">
        <v>266206</v>
      </c>
      <c r="AN9" s="62"/>
      <c r="AO9" s="62"/>
      <c r="AP9" s="62"/>
      <c r="AQ9" s="62">
        <v>25500</v>
      </c>
      <c r="AR9" s="62"/>
      <c r="AS9" s="62"/>
      <c r="AT9" s="62"/>
      <c r="AU9" s="62"/>
      <c r="AV9" s="62"/>
      <c r="AW9" s="62"/>
      <c r="AX9" s="62"/>
      <c r="AY9" s="62"/>
      <c r="AZ9" s="62"/>
      <c r="BA9" s="62">
        <v>269732</v>
      </c>
      <c r="BB9" s="62">
        <v>31595</v>
      </c>
      <c r="BC9" s="62">
        <v>58310</v>
      </c>
      <c r="BD9" s="62">
        <v>90000</v>
      </c>
      <c r="BE9" s="62"/>
      <c r="BF9" s="62"/>
      <c r="BG9" s="62"/>
      <c r="BH9" s="60">
        <v>25500</v>
      </c>
      <c r="BI9" s="60">
        <v>31500</v>
      </c>
      <c r="BJ9" s="60">
        <v>68000</v>
      </c>
      <c r="BK9" s="60"/>
      <c r="BL9" s="60"/>
      <c r="BM9" s="60">
        <v>35750</v>
      </c>
      <c r="BN9" s="60"/>
      <c r="BO9" s="60"/>
      <c r="BP9" s="60">
        <v>177246</v>
      </c>
      <c r="BQ9" s="60">
        <v>66750</v>
      </c>
      <c r="BR9" s="60"/>
      <c r="BS9" s="60"/>
      <c r="BT9" s="60"/>
      <c r="BU9" s="60"/>
      <c r="BV9" s="60"/>
      <c r="BW9" s="60"/>
      <c r="BX9" s="60"/>
      <c r="BY9" s="60"/>
      <c r="BZ9" s="60"/>
      <c r="CA9" s="60">
        <v>81392</v>
      </c>
      <c r="CB9" s="60">
        <v>6462</v>
      </c>
      <c r="CC9" s="60">
        <v>-6144</v>
      </c>
      <c r="CD9" s="60"/>
      <c r="CE9" s="60"/>
      <c r="CF9" s="60">
        <v>36922</v>
      </c>
      <c r="CG9" s="60"/>
      <c r="CH9" s="60"/>
      <c r="CI9" s="60">
        <v>25000</v>
      </c>
      <c r="CJ9" s="60">
        <v>13792</v>
      </c>
      <c r="CK9" s="60">
        <v>22795</v>
      </c>
      <c r="CL9" s="60">
        <v>88684</v>
      </c>
      <c r="CM9" s="72">
        <v>3550</v>
      </c>
      <c r="CN9" s="72"/>
      <c r="CO9" s="72"/>
      <c r="CP9" s="72"/>
      <c r="CQ9" s="60">
        <v>26569</v>
      </c>
      <c r="CR9" s="60">
        <v>-4577</v>
      </c>
      <c r="CS9" s="60">
        <v>32209</v>
      </c>
      <c r="CT9" s="60">
        <v>28610</v>
      </c>
      <c r="CU9" s="60"/>
      <c r="CV9" s="60"/>
      <c r="CW9" s="60"/>
      <c r="CX9" s="60"/>
      <c r="CY9" s="60">
        <v>39033</v>
      </c>
      <c r="CZ9" s="81">
        <v>375542</v>
      </c>
    </row>
    <row r="10" spans="1:104" s="3" customFormat="1" x14ac:dyDescent="0.25">
      <c r="A10" s="4">
        <v>804</v>
      </c>
      <c r="B10" s="19" t="s">
        <v>4</v>
      </c>
      <c r="C10" s="40">
        <f t="shared" si="0"/>
        <v>17017365</v>
      </c>
      <c r="D10" s="61">
        <v>15308177</v>
      </c>
      <c r="E10" s="62">
        <v>74282</v>
      </c>
      <c r="F10" s="62">
        <v>3006</v>
      </c>
      <c r="G10" s="62"/>
      <c r="H10" s="62"/>
      <c r="I10" s="62">
        <v>78861</v>
      </c>
      <c r="J10" s="62"/>
      <c r="K10" s="62">
        <v>173381</v>
      </c>
      <c r="L10" s="62"/>
      <c r="M10" s="62"/>
      <c r="N10" s="62"/>
      <c r="O10" s="60"/>
      <c r="P10" s="60"/>
      <c r="Q10" s="60">
        <f>36625+2652-14218+7090+299+1035+7155-334</f>
        <v>40304</v>
      </c>
      <c r="R10" s="60"/>
      <c r="S10" s="60"/>
      <c r="T10" s="60"/>
      <c r="U10" s="60"/>
      <c r="V10" s="60"/>
      <c r="W10" s="60"/>
      <c r="X10" s="60"/>
      <c r="Y10" s="60">
        <v>1</v>
      </c>
      <c r="Z10" s="60">
        <v>13835</v>
      </c>
      <c r="AA10" s="60">
        <v>1</v>
      </c>
      <c r="AB10" s="60">
        <v>0</v>
      </c>
      <c r="AC10" s="60">
        <v>16293</v>
      </c>
      <c r="AD10" s="60"/>
      <c r="AE10" s="60"/>
      <c r="AF10" s="60"/>
      <c r="AG10" s="60"/>
      <c r="AH10" s="62"/>
      <c r="AI10" s="62"/>
      <c r="AJ10" s="62"/>
      <c r="AK10" s="62"/>
      <c r="AL10" s="62">
        <v>620</v>
      </c>
      <c r="AM10" s="62"/>
      <c r="AN10" s="62"/>
      <c r="AO10" s="62"/>
      <c r="AP10" s="62"/>
      <c r="AQ10" s="62"/>
      <c r="AR10" s="62"/>
      <c r="AS10" s="62"/>
      <c r="AT10" s="62"/>
      <c r="AU10" s="62"/>
      <c r="AV10" s="62">
        <v>61800</v>
      </c>
      <c r="AW10" s="62"/>
      <c r="AX10" s="62"/>
      <c r="AY10" s="62"/>
      <c r="AZ10" s="62"/>
      <c r="BA10" s="62">
        <v>177366</v>
      </c>
      <c r="BB10" s="62">
        <v>58388</v>
      </c>
      <c r="BC10" s="62">
        <v>40955</v>
      </c>
      <c r="BD10" s="62">
        <v>190000</v>
      </c>
      <c r="BE10" s="62"/>
      <c r="BF10" s="62">
        <v>79164</v>
      </c>
      <c r="BG10" s="62"/>
      <c r="BH10" s="60">
        <v>8500</v>
      </c>
      <c r="BI10" s="60"/>
      <c r="BJ10" s="60"/>
      <c r="BK10" s="60"/>
      <c r="BL10" s="60"/>
      <c r="BM10" s="60">
        <v>4000</v>
      </c>
      <c r="BN10" s="60"/>
      <c r="BO10" s="60"/>
      <c r="BP10" s="60">
        <v>129933</v>
      </c>
      <c r="BQ10" s="60"/>
      <c r="BR10" s="60"/>
      <c r="BS10" s="60"/>
      <c r="BT10" s="60"/>
      <c r="BU10" s="60"/>
      <c r="BV10" s="60"/>
      <c r="BW10" s="60"/>
      <c r="BX10" s="60"/>
      <c r="BY10" s="60"/>
      <c r="BZ10" s="60"/>
      <c r="CA10" s="60">
        <v>229025</v>
      </c>
      <c r="CB10" s="60">
        <v>15538</v>
      </c>
      <c r="CC10" s="60">
        <v>-1438</v>
      </c>
      <c r="CD10" s="60"/>
      <c r="CE10" s="60"/>
      <c r="CF10" s="60">
        <v>11339</v>
      </c>
      <c r="CG10" s="60"/>
      <c r="CH10" s="60"/>
      <c r="CI10" s="60"/>
      <c r="CJ10" s="60">
        <v>14190</v>
      </c>
      <c r="CK10" s="60"/>
      <c r="CL10" s="60">
        <v>46706</v>
      </c>
      <c r="CM10" s="72"/>
      <c r="CN10" s="72"/>
      <c r="CO10" s="72"/>
      <c r="CP10" s="72"/>
      <c r="CQ10" s="60">
        <v>750</v>
      </c>
      <c r="CR10" s="60"/>
      <c r="CS10" s="60">
        <v>21335</v>
      </c>
      <c r="CT10" s="60">
        <v>23045</v>
      </c>
      <c r="CU10" s="60"/>
      <c r="CV10" s="60"/>
      <c r="CW10" s="60"/>
      <c r="CX10" s="60"/>
      <c r="CY10" s="60">
        <v>38676</v>
      </c>
      <c r="CZ10" s="81">
        <v>159332</v>
      </c>
    </row>
    <row r="11" spans="1:104" s="3" customFormat="1" x14ac:dyDescent="0.25">
      <c r="A11" s="4">
        <v>806</v>
      </c>
      <c r="B11" s="19" t="s">
        <v>5</v>
      </c>
      <c r="C11" s="40">
        <f t="shared" si="0"/>
        <v>12909933</v>
      </c>
      <c r="D11" s="61">
        <v>10785108</v>
      </c>
      <c r="E11" s="62">
        <v>89613</v>
      </c>
      <c r="F11" s="62"/>
      <c r="G11" s="62"/>
      <c r="H11" s="62"/>
      <c r="I11" s="62"/>
      <c r="J11" s="62"/>
      <c r="K11" s="62">
        <v>57698</v>
      </c>
      <c r="L11" s="62"/>
      <c r="M11" s="62"/>
      <c r="N11" s="62"/>
      <c r="O11" s="60"/>
      <c r="P11" s="60"/>
      <c r="Q11" s="60">
        <f>2482+1504+17600+21197-9888</f>
        <v>32895</v>
      </c>
      <c r="R11" s="60"/>
      <c r="S11" s="60"/>
      <c r="T11" s="60"/>
      <c r="U11" s="60"/>
      <c r="V11" s="60"/>
      <c r="W11" s="60"/>
      <c r="X11" s="60"/>
      <c r="Y11" s="60">
        <v>217529</v>
      </c>
      <c r="Z11" s="60">
        <v>8332</v>
      </c>
      <c r="AA11" s="60">
        <v>0</v>
      </c>
      <c r="AB11" s="60">
        <v>86888</v>
      </c>
      <c r="AC11" s="60">
        <v>14522</v>
      </c>
      <c r="AD11" s="60"/>
      <c r="AE11" s="60"/>
      <c r="AF11" s="60"/>
      <c r="AG11" s="60"/>
      <c r="AH11" s="62">
        <v>343918</v>
      </c>
      <c r="AI11" s="62"/>
      <c r="AJ11" s="62"/>
      <c r="AK11" s="62">
        <v>654863</v>
      </c>
      <c r="AN11" s="62"/>
      <c r="AO11" s="62"/>
      <c r="AP11" s="62"/>
      <c r="AQ11" s="62"/>
      <c r="AR11" s="62"/>
      <c r="AS11" s="62"/>
      <c r="AT11" s="62"/>
      <c r="AU11" s="62"/>
      <c r="AV11" s="62"/>
      <c r="AW11" s="62">
        <v>123600</v>
      </c>
      <c r="AX11" s="62"/>
      <c r="AY11" s="62"/>
      <c r="AZ11" s="62"/>
      <c r="BA11" s="62"/>
      <c r="BB11" s="62"/>
      <c r="BC11" s="62"/>
      <c r="BD11" s="62">
        <v>161730</v>
      </c>
      <c r="BE11" s="62"/>
      <c r="BF11" s="62"/>
      <c r="BG11" s="62"/>
      <c r="BH11" s="60"/>
      <c r="BI11" s="60"/>
      <c r="BJ11" s="60"/>
      <c r="BK11" s="60"/>
      <c r="BL11" s="60"/>
      <c r="BM11" s="60"/>
      <c r="BN11" s="60"/>
      <c r="BO11" s="60">
        <v>50000</v>
      </c>
      <c r="BP11" s="60"/>
      <c r="BQ11" s="60"/>
      <c r="BR11" s="60"/>
      <c r="BS11" s="60"/>
      <c r="BT11" s="60"/>
      <c r="BU11" s="60"/>
      <c r="BV11" s="60"/>
      <c r="BW11" s="60"/>
      <c r="BX11" s="60"/>
      <c r="BY11" s="60"/>
      <c r="BZ11" s="60"/>
      <c r="CA11" s="60"/>
      <c r="CB11" s="60"/>
      <c r="CC11" s="60"/>
      <c r="CD11" s="60"/>
      <c r="CE11" s="60"/>
      <c r="CF11" s="60">
        <v>12489</v>
      </c>
      <c r="CG11" s="60"/>
      <c r="CH11" s="60"/>
      <c r="CI11" s="60"/>
      <c r="CJ11" s="60">
        <v>6090</v>
      </c>
      <c r="CK11" s="60"/>
      <c r="CL11" s="60">
        <v>56638</v>
      </c>
      <c r="CM11" s="72">
        <v>2499</v>
      </c>
      <c r="CN11" s="72"/>
      <c r="CO11" s="72"/>
      <c r="CP11" s="72"/>
      <c r="CQ11" s="60"/>
      <c r="CR11" s="60"/>
      <c r="CS11" s="60">
        <v>25383</v>
      </c>
      <c r="CT11" s="60">
        <v>21910</v>
      </c>
      <c r="CU11" s="60"/>
      <c r="CV11" s="60"/>
      <c r="CW11" s="60"/>
      <c r="CX11" s="60"/>
      <c r="CY11" s="60"/>
      <c r="CZ11" s="81">
        <v>158228</v>
      </c>
    </row>
    <row r="12" spans="1:104" s="3" customFormat="1" x14ac:dyDescent="0.25">
      <c r="A12" s="4">
        <v>843</v>
      </c>
      <c r="B12" s="19" t="s">
        <v>6</v>
      </c>
      <c r="C12" s="40">
        <f t="shared" si="0"/>
        <v>23493759</v>
      </c>
      <c r="D12" s="61">
        <v>20729819</v>
      </c>
      <c r="E12" s="62"/>
      <c r="F12" s="62">
        <v>96228</v>
      </c>
      <c r="G12" s="62"/>
      <c r="H12" s="62"/>
      <c r="I12" s="62">
        <v>3142</v>
      </c>
      <c r="J12" s="62"/>
      <c r="K12" s="62"/>
      <c r="L12" s="62"/>
      <c r="M12" s="62"/>
      <c r="N12" s="62"/>
      <c r="O12" s="60"/>
      <c r="P12" s="60"/>
      <c r="Q12" s="60">
        <f>8143+126+563-126+2750+6160</f>
        <v>17616</v>
      </c>
      <c r="R12" s="60">
        <v>126</v>
      </c>
      <c r="S12" s="60"/>
      <c r="T12" s="60"/>
      <c r="U12" s="60"/>
      <c r="V12" s="60"/>
      <c r="W12" s="60">
        <v>48800</v>
      </c>
      <c r="X12" s="60"/>
      <c r="Y12" s="60">
        <v>0</v>
      </c>
      <c r="Z12" s="60">
        <v>15155</v>
      </c>
      <c r="AA12" s="60">
        <v>0</v>
      </c>
      <c r="AB12" s="60">
        <v>41</v>
      </c>
      <c r="AC12" s="60">
        <v>20756</v>
      </c>
      <c r="AD12" s="60"/>
      <c r="AE12" s="60"/>
      <c r="AF12" s="60"/>
      <c r="AG12" s="60">
        <v>500000</v>
      </c>
      <c r="AH12" s="62"/>
      <c r="AI12" s="62"/>
      <c r="AJ12" s="62"/>
      <c r="AK12" s="62">
        <v>729785</v>
      </c>
      <c r="AL12" s="62">
        <v>74144</v>
      </c>
      <c r="AM12" s="62"/>
      <c r="AN12" s="62"/>
      <c r="AO12" s="62"/>
      <c r="AP12" s="62"/>
      <c r="AQ12" s="62"/>
      <c r="AR12" s="62"/>
      <c r="AS12" s="62"/>
      <c r="AT12" s="62"/>
      <c r="AU12" s="62"/>
      <c r="AV12" s="62"/>
      <c r="AW12" s="62"/>
      <c r="AX12" s="62"/>
      <c r="AY12" s="62"/>
      <c r="AZ12" s="62"/>
      <c r="BA12" s="62">
        <v>155452</v>
      </c>
      <c r="BB12" s="62">
        <v>7774</v>
      </c>
      <c r="BC12" s="62">
        <v>44784</v>
      </c>
      <c r="BD12" s="62">
        <v>130914</v>
      </c>
      <c r="BE12" s="62"/>
      <c r="BF12" s="62"/>
      <c r="BG12" s="62"/>
      <c r="BH12" s="60">
        <v>20750</v>
      </c>
      <c r="BI12" s="60">
        <v>20250</v>
      </c>
      <c r="BJ12" s="60"/>
      <c r="BK12" s="60"/>
      <c r="BL12" s="60"/>
      <c r="BM12" s="60">
        <v>6000</v>
      </c>
      <c r="BN12" s="60"/>
      <c r="BO12" s="60"/>
      <c r="BP12" s="60"/>
      <c r="BQ12" s="60"/>
      <c r="BR12" s="60"/>
      <c r="BS12" s="60"/>
      <c r="BT12" s="60"/>
      <c r="BU12" s="60"/>
      <c r="BV12" s="60"/>
      <c r="BW12" s="60">
        <v>540000</v>
      </c>
      <c r="BX12" s="60"/>
      <c r="BY12" s="60"/>
      <c r="BZ12" s="60"/>
      <c r="CA12" s="60"/>
      <c r="CB12" s="60"/>
      <c r="CC12" s="60"/>
      <c r="CD12" s="60"/>
      <c r="CE12" s="60"/>
      <c r="CF12" s="60">
        <v>2804</v>
      </c>
      <c r="CG12" s="60"/>
      <c r="CH12" s="60"/>
      <c r="CI12" s="60">
        <v>18716</v>
      </c>
      <c r="CJ12" s="60">
        <v>11588</v>
      </c>
      <c r="CK12" s="60">
        <v>1484</v>
      </c>
      <c r="CL12" s="60">
        <v>65846</v>
      </c>
      <c r="CM12" s="72"/>
      <c r="CN12" s="72"/>
      <c r="CO12" s="72"/>
      <c r="CP12" s="72"/>
      <c r="CQ12" s="60">
        <v>22069</v>
      </c>
      <c r="CR12" s="60"/>
      <c r="CS12" s="60">
        <v>22717</v>
      </c>
      <c r="CT12" s="60">
        <v>24178</v>
      </c>
      <c r="CU12" s="60"/>
      <c r="CV12" s="60"/>
      <c r="CW12" s="60"/>
      <c r="CX12" s="60"/>
      <c r="CY12" s="60"/>
      <c r="CZ12" s="81">
        <v>162821</v>
      </c>
    </row>
    <row r="13" spans="1:104" s="3" customFormat="1" x14ac:dyDescent="0.25">
      <c r="A13" s="4">
        <v>807</v>
      </c>
      <c r="B13" s="19" t="s">
        <v>7</v>
      </c>
      <c r="C13" s="40">
        <f t="shared" si="0"/>
        <v>18328275</v>
      </c>
      <c r="D13" s="61">
        <v>15733461</v>
      </c>
      <c r="E13" s="62"/>
      <c r="F13" s="62"/>
      <c r="G13" s="62"/>
      <c r="H13" s="62"/>
      <c r="I13" s="62">
        <v>61733</v>
      </c>
      <c r="J13" s="62">
        <v>1283</v>
      </c>
      <c r="K13" s="62"/>
      <c r="L13" s="62"/>
      <c r="M13" s="62"/>
      <c r="N13" s="62"/>
      <c r="O13" s="60"/>
      <c r="P13" s="60"/>
      <c r="Q13" s="60">
        <f>10167+14055+1320+2090+4848</f>
        <v>32480</v>
      </c>
      <c r="R13" s="60"/>
      <c r="S13" s="60"/>
      <c r="T13" s="60"/>
      <c r="U13" s="60"/>
      <c r="V13" s="60"/>
      <c r="W13" s="60"/>
      <c r="X13" s="60"/>
      <c r="Y13" s="60">
        <v>64633</v>
      </c>
      <c r="Z13" s="60">
        <v>0</v>
      </c>
      <c r="AA13" s="60">
        <v>2970</v>
      </c>
      <c r="AB13" s="60">
        <v>125138</v>
      </c>
      <c r="AC13" s="60">
        <v>11051</v>
      </c>
      <c r="AD13" s="60"/>
      <c r="AE13" s="60"/>
      <c r="AF13" s="60"/>
      <c r="AG13" s="60"/>
      <c r="AH13" s="62">
        <v>400354</v>
      </c>
      <c r="AI13" s="62"/>
      <c r="AJ13" s="62"/>
      <c r="AK13" s="62">
        <v>609801</v>
      </c>
      <c r="AL13" s="62">
        <v>28315</v>
      </c>
      <c r="AM13" s="62"/>
      <c r="AN13" s="62"/>
      <c r="AO13" s="62"/>
      <c r="AP13" s="62"/>
      <c r="AQ13" s="62">
        <v>25500</v>
      </c>
      <c r="AR13" s="62"/>
      <c r="AS13" s="62"/>
      <c r="AT13" s="62"/>
      <c r="AU13" s="62"/>
      <c r="AV13" s="62"/>
      <c r="AW13" s="62"/>
      <c r="AX13" s="62"/>
      <c r="AY13" s="62"/>
      <c r="AZ13" s="62"/>
      <c r="BA13" s="62">
        <v>278099</v>
      </c>
      <c r="BB13" s="62">
        <v>7774</v>
      </c>
      <c r="BC13" s="62"/>
      <c r="BD13" s="62">
        <v>77260</v>
      </c>
      <c r="BE13" s="62"/>
      <c r="BF13" s="62"/>
      <c r="BG13" s="62"/>
      <c r="BH13" s="60"/>
      <c r="BI13" s="60"/>
      <c r="BJ13" s="60"/>
      <c r="BK13" s="60"/>
      <c r="BL13" s="60"/>
      <c r="BM13" s="60"/>
      <c r="BN13" s="60"/>
      <c r="BO13" s="60"/>
      <c r="BP13" s="60"/>
      <c r="BQ13" s="60"/>
      <c r="BR13" s="60"/>
      <c r="BS13" s="60"/>
      <c r="BT13" s="60"/>
      <c r="BU13" s="60"/>
      <c r="BV13" s="60"/>
      <c r="BW13" s="60"/>
      <c r="BX13" s="60"/>
      <c r="BY13" s="60"/>
      <c r="BZ13" s="60">
        <v>575339</v>
      </c>
      <c r="CA13" s="60"/>
      <c r="CB13" s="60"/>
      <c r="CC13" s="60"/>
      <c r="CD13" s="60">
        <v>28000</v>
      </c>
      <c r="CE13" s="60">
        <v>40000</v>
      </c>
      <c r="CF13" s="60">
        <v>10998</v>
      </c>
      <c r="CG13" s="60"/>
      <c r="CH13" s="60"/>
      <c r="CI13" s="60"/>
      <c r="CJ13" s="60">
        <v>11104</v>
      </c>
      <c r="CK13" s="60"/>
      <c r="CL13" s="60">
        <v>45488</v>
      </c>
      <c r="CM13" s="72"/>
      <c r="CN13" s="72"/>
      <c r="CO13" s="72"/>
      <c r="CP13" s="72"/>
      <c r="CQ13" s="60">
        <v>12598</v>
      </c>
      <c r="CR13" s="60">
        <v>-3370</v>
      </c>
      <c r="CS13" s="60">
        <v>22509</v>
      </c>
      <c r="CT13" s="60">
        <v>23223</v>
      </c>
      <c r="CU13" s="60"/>
      <c r="CV13" s="60"/>
      <c r="CW13" s="60"/>
      <c r="CX13" s="60"/>
      <c r="CY13" s="60"/>
      <c r="CZ13" s="81">
        <v>102534</v>
      </c>
    </row>
    <row r="14" spans="1:104" s="3" customFormat="1" x14ac:dyDescent="0.25">
      <c r="A14" s="4">
        <v>808</v>
      </c>
      <c r="B14" s="19" t="s">
        <v>8</v>
      </c>
      <c r="C14" s="40">
        <f t="shared" si="0"/>
        <v>33344263</v>
      </c>
      <c r="D14" s="61">
        <v>29379905</v>
      </c>
      <c r="E14" s="62"/>
      <c r="F14" s="62"/>
      <c r="G14" s="62"/>
      <c r="H14" s="62"/>
      <c r="I14" s="62">
        <v>214251</v>
      </c>
      <c r="J14" s="62"/>
      <c r="K14" s="62"/>
      <c r="L14" s="62"/>
      <c r="M14" s="62"/>
      <c r="N14" s="62"/>
      <c r="O14" s="60"/>
      <c r="P14" s="60"/>
      <c r="Q14" s="60">
        <f>1542+8774+21324+968+1366+9504</f>
        <v>43478</v>
      </c>
      <c r="R14" s="60"/>
      <c r="S14" s="60"/>
      <c r="T14" s="60"/>
      <c r="U14" s="60"/>
      <c r="V14" s="60"/>
      <c r="W14" s="60">
        <v>68750</v>
      </c>
      <c r="X14" s="60"/>
      <c r="Y14" s="60">
        <v>1</v>
      </c>
      <c r="Z14" s="60">
        <v>4411</v>
      </c>
      <c r="AA14" s="60">
        <v>70718</v>
      </c>
      <c r="AB14" s="60">
        <v>327562</v>
      </c>
      <c r="AC14" s="60">
        <v>25999</v>
      </c>
      <c r="AD14" s="60"/>
      <c r="AE14" s="60"/>
      <c r="AF14" s="60"/>
      <c r="AG14" s="60"/>
      <c r="AH14" s="62">
        <v>425000</v>
      </c>
      <c r="AI14" s="62"/>
      <c r="AJ14" s="62"/>
      <c r="AK14" s="62">
        <v>404245</v>
      </c>
      <c r="AL14" s="62">
        <v>170905</v>
      </c>
      <c r="AM14" s="62"/>
      <c r="AN14" s="62"/>
      <c r="AO14" s="62"/>
      <c r="AP14" s="62"/>
      <c r="AQ14" s="62"/>
      <c r="AR14" s="62"/>
      <c r="AS14" s="62"/>
      <c r="AT14" s="62"/>
      <c r="AU14" s="62"/>
      <c r="AV14" s="62">
        <v>117420</v>
      </c>
      <c r="AW14" s="62"/>
      <c r="AX14" s="62"/>
      <c r="AY14" s="62"/>
      <c r="AZ14" s="62"/>
      <c r="BA14" s="62">
        <v>143025</v>
      </c>
      <c r="BB14" s="62">
        <v>17550</v>
      </c>
      <c r="BC14" s="62">
        <v>41353</v>
      </c>
      <c r="BD14" s="62">
        <v>164152</v>
      </c>
      <c r="BE14" s="62"/>
      <c r="BF14" s="62"/>
      <c r="BG14" s="62"/>
      <c r="BH14" s="60"/>
      <c r="BI14" s="60"/>
      <c r="BJ14" s="60"/>
      <c r="BK14" s="60"/>
      <c r="BL14" s="60"/>
      <c r="BM14" s="60">
        <v>6000</v>
      </c>
      <c r="BN14" s="60">
        <v>2000</v>
      </c>
      <c r="BO14" s="60"/>
      <c r="BP14" s="60">
        <v>73285</v>
      </c>
      <c r="BQ14" s="60">
        <v>90000</v>
      </c>
      <c r="BR14" s="60">
        <v>401003</v>
      </c>
      <c r="BS14" s="60"/>
      <c r="BT14" s="60"/>
      <c r="BU14" s="60"/>
      <c r="BV14" s="60"/>
      <c r="BW14" s="60"/>
      <c r="BX14" s="60"/>
      <c r="BY14" s="60"/>
      <c r="BZ14" s="60"/>
      <c r="CA14" s="60">
        <v>524785</v>
      </c>
      <c r="CB14" s="60">
        <v>15538</v>
      </c>
      <c r="CC14" s="60"/>
      <c r="CD14" s="60"/>
      <c r="CE14" s="60"/>
      <c r="CF14" s="60"/>
      <c r="CG14" s="60"/>
      <c r="CH14" s="60"/>
      <c r="CI14" s="60">
        <v>5261</v>
      </c>
      <c r="CJ14" s="60">
        <v>28909</v>
      </c>
      <c r="CK14" s="60"/>
      <c r="CL14" s="60">
        <v>67359</v>
      </c>
      <c r="CM14" s="72">
        <v>2004</v>
      </c>
      <c r="CN14" s="72"/>
      <c r="CO14" s="72"/>
      <c r="CP14" s="72">
        <v>-3832</v>
      </c>
      <c r="CQ14" s="60">
        <v>80569</v>
      </c>
      <c r="CR14" s="60"/>
      <c r="CS14" s="60">
        <v>23871</v>
      </c>
      <c r="CT14" s="60">
        <v>25943</v>
      </c>
      <c r="CU14" s="60"/>
      <c r="CV14" s="60"/>
      <c r="CW14" s="60"/>
      <c r="CX14" s="60"/>
      <c r="CY14" s="60">
        <v>40086</v>
      </c>
      <c r="CZ14" s="81">
        <v>342757</v>
      </c>
    </row>
    <row r="15" spans="1:104" s="3" customFormat="1" x14ac:dyDescent="0.25">
      <c r="A15" s="4">
        <v>810</v>
      </c>
      <c r="B15" s="19" t="s">
        <v>9</v>
      </c>
      <c r="C15" s="40">
        <f t="shared" si="0"/>
        <v>69385481</v>
      </c>
      <c r="D15" s="61">
        <v>63640321</v>
      </c>
      <c r="E15" s="62">
        <v>208470</v>
      </c>
      <c r="F15" s="62"/>
      <c r="G15" s="62"/>
      <c r="H15" s="62"/>
      <c r="I15" s="62">
        <v>514359</v>
      </c>
      <c r="J15" s="62"/>
      <c r="K15" s="62"/>
      <c r="L15" s="62"/>
      <c r="M15" s="62"/>
      <c r="N15" s="62"/>
      <c r="O15" s="60"/>
      <c r="P15" s="60"/>
      <c r="Q15" s="60">
        <f>27038+2373+13200+17016+3332+1320</f>
        <v>64279</v>
      </c>
      <c r="R15" s="60"/>
      <c r="S15" s="60"/>
      <c r="T15" s="60"/>
      <c r="U15" s="60"/>
      <c r="V15" s="60"/>
      <c r="W15" s="60"/>
      <c r="X15" s="60"/>
      <c r="Y15" s="60">
        <v>1396738</v>
      </c>
      <c r="Z15" s="60">
        <v>88017</v>
      </c>
      <c r="AA15" s="60">
        <v>174919</v>
      </c>
      <c r="AB15" s="60">
        <v>753173</v>
      </c>
      <c r="AC15" s="60">
        <v>53485</v>
      </c>
      <c r="AD15" s="60"/>
      <c r="AE15" s="60"/>
      <c r="AF15" s="60"/>
      <c r="AG15" s="60"/>
      <c r="AH15" s="62"/>
      <c r="AI15" s="62"/>
      <c r="AJ15" s="62"/>
      <c r="AK15" s="62">
        <v>691798</v>
      </c>
      <c r="AL15" s="62"/>
      <c r="AM15" s="62">
        <v>583500</v>
      </c>
      <c r="AN15" s="62">
        <v>30795</v>
      </c>
      <c r="AO15" s="62"/>
      <c r="AP15" s="62">
        <v>34000</v>
      </c>
      <c r="AQ15" s="62"/>
      <c r="AR15" s="62"/>
      <c r="AS15" s="62"/>
      <c r="AT15" s="62"/>
      <c r="AU15" s="62"/>
      <c r="AV15" s="62"/>
      <c r="AW15" s="62"/>
      <c r="AX15" s="62"/>
      <c r="AY15" s="62"/>
      <c r="AZ15" s="62"/>
      <c r="BA15" s="62">
        <v>344780</v>
      </c>
      <c r="BB15" s="62"/>
      <c r="BC15" s="62"/>
      <c r="BD15" s="62">
        <v>42466</v>
      </c>
      <c r="BE15" s="62"/>
      <c r="BF15" s="62"/>
      <c r="BG15" s="62"/>
      <c r="BH15" s="60"/>
      <c r="BI15" s="60"/>
      <c r="BJ15" s="60"/>
      <c r="BK15" s="60"/>
      <c r="BL15" s="60"/>
      <c r="BM15" s="60"/>
      <c r="BN15" s="60"/>
      <c r="BO15" s="60"/>
      <c r="BP15" s="60"/>
      <c r="BQ15" s="60"/>
      <c r="BR15" s="60"/>
      <c r="BS15" s="60"/>
      <c r="BT15" s="60"/>
      <c r="BU15" s="60"/>
      <c r="BV15" s="60"/>
      <c r="BW15" s="60"/>
      <c r="BX15" s="60"/>
      <c r="BY15" s="60"/>
      <c r="BZ15" s="60"/>
      <c r="CA15" s="60"/>
      <c r="CB15" s="60"/>
      <c r="CC15" s="60"/>
      <c r="CD15" s="60"/>
      <c r="CE15" s="60"/>
      <c r="CF15" s="60">
        <v>15959</v>
      </c>
      <c r="CG15" s="60"/>
      <c r="CH15" s="60"/>
      <c r="CI15" s="60"/>
      <c r="CJ15" s="60">
        <v>37216</v>
      </c>
      <c r="CK15" s="60">
        <v>15876</v>
      </c>
      <c r="CL15" s="60">
        <v>106728</v>
      </c>
      <c r="CM15" s="72">
        <v>20237</v>
      </c>
      <c r="CN15" s="72"/>
      <c r="CO15" s="72"/>
      <c r="CP15" s="72">
        <v>-14561</v>
      </c>
      <c r="CQ15" s="60"/>
      <c r="CR15" s="60"/>
      <c r="CS15" s="60">
        <v>37200</v>
      </c>
      <c r="CT15" s="60">
        <v>33659</v>
      </c>
      <c r="CU15" s="60"/>
      <c r="CV15" s="60"/>
      <c r="CW15" s="60"/>
      <c r="CX15" s="60"/>
      <c r="CY15" s="60"/>
      <c r="CZ15" s="81">
        <v>512067</v>
      </c>
    </row>
    <row r="16" spans="1:104" s="3" customFormat="1" x14ac:dyDescent="0.25">
      <c r="A16" s="4">
        <v>812</v>
      </c>
      <c r="B16" s="19" t="s">
        <v>10</v>
      </c>
      <c r="C16" s="40">
        <f t="shared" si="0"/>
        <v>16980766</v>
      </c>
      <c r="D16" s="61">
        <v>14856562</v>
      </c>
      <c r="E16" s="62">
        <v>56985</v>
      </c>
      <c r="F16" s="62"/>
      <c r="G16" s="62"/>
      <c r="H16" s="62"/>
      <c r="I16" s="62">
        <v>44873</v>
      </c>
      <c r="J16" s="62">
        <v>51127</v>
      </c>
      <c r="K16" s="62"/>
      <c r="L16" s="62">
        <v>166572</v>
      </c>
      <c r="M16" s="62"/>
      <c r="N16" s="62"/>
      <c r="O16" s="60"/>
      <c r="P16" s="60"/>
      <c r="Q16" s="60">
        <f>1024+1826+4868</f>
        <v>7718</v>
      </c>
      <c r="R16" s="60"/>
      <c r="S16" s="60"/>
      <c r="T16" s="60"/>
      <c r="U16" s="60"/>
      <c r="V16" s="60"/>
      <c r="W16" s="60"/>
      <c r="X16" s="60"/>
      <c r="Y16" s="60">
        <v>77577</v>
      </c>
      <c r="Z16" s="60">
        <v>732</v>
      </c>
      <c r="AA16" s="60">
        <v>682</v>
      </c>
      <c r="AB16" s="60">
        <v>0</v>
      </c>
      <c r="AC16" s="60">
        <v>17144</v>
      </c>
      <c r="AD16" s="60"/>
      <c r="AE16" s="60"/>
      <c r="AF16" s="60"/>
      <c r="AG16" s="60">
        <v>449840</v>
      </c>
      <c r="AH16" s="62"/>
      <c r="AI16" s="62"/>
      <c r="AJ16" s="62"/>
      <c r="AK16" s="62"/>
      <c r="AL16" s="62"/>
      <c r="AM16" s="62"/>
      <c r="AN16" s="62">
        <v>21965</v>
      </c>
      <c r="AO16" s="62"/>
      <c r="AP16" s="62">
        <v>34000</v>
      </c>
      <c r="AQ16" s="62"/>
      <c r="AR16" s="62"/>
      <c r="AS16" s="62"/>
      <c r="AT16" s="62"/>
      <c r="AU16" s="62"/>
      <c r="AV16" s="62"/>
      <c r="AW16" s="62"/>
      <c r="AX16" s="62"/>
      <c r="AY16" s="62"/>
      <c r="AZ16" s="62"/>
      <c r="BA16" s="62">
        <v>160411</v>
      </c>
      <c r="BB16" s="62">
        <v>27636</v>
      </c>
      <c r="BC16" s="62"/>
      <c r="BD16" s="62">
        <v>87936</v>
      </c>
      <c r="BE16" s="62"/>
      <c r="BF16" s="62"/>
      <c r="BG16" s="62"/>
      <c r="BH16" s="60"/>
      <c r="BI16" s="60"/>
      <c r="BJ16" s="60"/>
      <c r="BK16" s="60"/>
      <c r="BL16" s="60"/>
      <c r="BM16" s="60"/>
      <c r="BN16" s="60"/>
      <c r="BO16" s="60"/>
      <c r="BP16" s="60">
        <v>17683</v>
      </c>
      <c r="BQ16" s="60"/>
      <c r="BR16" s="60"/>
      <c r="BS16" s="60"/>
      <c r="BT16" s="60"/>
      <c r="BU16" s="60"/>
      <c r="BV16" s="60"/>
      <c r="BW16" s="60"/>
      <c r="BX16" s="60"/>
      <c r="BY16" s="60"/>
      <c r="BZ16" s="60"/>
      <c r="CA16" s="60">
        <v>590442</v>
      </c>
      <c r="CB16" s="60"/>
      <c r="CC16" s="60"/>
      <c r="CD16" s="60"/>
      <c r="CE16" s="60"/>
      <c r="CF16" s="60"/>
      <c r="CG16" s="60"/>
      <c r="CH16" s="60"/>
      <c r="CI16" s="60"/>
      <c r="CJ16" s="60">
        <v>9190</v>
      </c>
      <c r="CK16" s="60">
        <v>11565</v>
      </c>
      <c r="CL16" s="60">
        <v>31761</v>
      </c>
      <c r="CM16" s="72"/>
      <c r="CN16" s="72"/>
      <c r="CO16" s="72"/>
      <c r="CP16" s="72"/>
      <c r="CQ16" s="60">
        <v>17218</v>
      </c>
      <c r="CR16" s="60"/>
      <c r="CS16" s="60">
        <v>23749</v>
      </c>
      <c r="CT16" s="60">
        <v>22944</v>
      </c>
      <c r="CU16" s="60"/>
      <c r="CV16" s="60"/>
      <c r="CW16" s="60"/>
      <c r="CX16" s="60"/>
      <c r="CY16" s="60"/>
      <c r="CZ16" s="81">
        <v>194454</v>
      </c>
    </row>
    <row r="17" spans="1:104" s="3" customFormat="1" x14ac:dyDescent="0.25">
      <c r="A17" s="4">
        <v>814</v>
      </c>
      <c r="B17" s="19" t="s">
        <v>11</v>
      </c>
      <c r="C17" s="40">
        <f t="shared" si="0"/>
        <v>36416527</v>
      </c>
      <c r="D17" s="61">
        <v>33908279</v>
      </c>
      <c r="E17" s="62">
        <v>100712</v>
      </c>
      <c r="F17" s="62"/>
      <c r="G17" s="62"/>
      <c r="H17" s="62"/>
      <c r="I17" s="62">
        <v>236813</v>
      </c>
      <c r="J17" s="62"/>
      <c r="K17" s="62">
        <v>249545</v>
      </c>
      <c r="L17" s="62"/>
      <c r="M17" s="62"/>
      <c r="N17" s="62"/>
      <c r="O17" s="60"/>
      <c r="P17" s="60"/>
      <c r="Q17" s="60">
        <f>2970+5665+18150+908+5280+3380+540+540+2671</f>
        <v>40104</v>
      </c>
      <c r="R17" s="60"/>
      <c r="S17" s="60"/>
      <c r="T17" s="60"/>
      <c r="U17" s="60"/>
      <c r="V17" s="60"/>
      <c r="W17" s="60">
        <v>212500</v>
      </c>
      <c r="X17" s="60">
        <v>20610</v>
      </c>
      <c r="Y17" s="60">
        <v>1440</v>
      </c>
      <c r="Z17" s="60">
        <v>0</v>
      </c>
      <c r="AA17" s="60">
        <v>24909</v>
      </c>
      <c r="AB17" s="60">
        <v>394</v>
      </c>
      <c r="AC17" s="60">
        <v>33862</v>
      </c>
      <c r="AD17" s="60"/>
      <c r="AE17" s="60"/>
      <c r="AF17" s="60"/>
      <c r="AG17" s="60"/>
      <c r="AH17" s="62"/>
      <c r="AI17" s="62"/>
      <c r="AJ17" s="62"/>
      <c r="AK17" s="62"/>
      <c r="AL17" s="62"/>
      <c r="AM17" s="62"/>
      <c r="AN17" s="62">
        <v>32868</v>
      </c>
      <c r="AO17" s="62"/>
      <c r="AP17" s="62">
        <v>34000</v>
      </c>
      <c r="AQ17" s="62"/>
      <c r="AR17" s="62">
        <v>-8621</v>
      </c>
      <c r="AS17" s="62">
        <v>8621</v>
      </c>
      <c r="AT17" s="62"/>
      <c r="AU17" s="62"/>
      <c r="AV17" s="62"/>
      <c r="AW17" s="62"/>
      <c r="AX17" s="62"/>
      <c r="AY17" s="62"/>
      <c r="AZ17" s="62"/>
      <c r="BA17" s="62">
        <v>242718</v>
      </c>
      <c r="BB17" s="62">
        <v>40671</v>
      </c>
      <c r="BC17" s="62">
        <v>48778</v>
      </c>
      <c r="BD17" s="62"/>
      <c r="BE17" s="62"/>
      <c r="BF17" s="62"/>
      <c r="BG17" s="62"/>
      <c r="BH17" s="60">
        <v>10500</v>
      </c>
      <c r="BI17" s="60"/>
      <c r="BJ17" s="60">
        <v>11000</v>
      </c>
      <c r="BK17" s="60"/>
      <c r="BL17" s="60">
        <v>-2000</v>
      </c>
      <c r="BM17" s="60">
        <v>24250</v>
      </c>
      <c r="BN17" s="60"/>
      <c r="BO17" s="60"/>
      <c r="BP17" s="60">
        <v>234551</v>
      </c>
      <c r="BQ17" s="60">
        <v>214750</v>
      </c>
      <c r="BR17" s="60"/>
      <c r="BS17" s="60"/>
      <c r="BT17" s="60"/>
      <c r="BU17" s="60"/>
      <c r="BV17" s="60"/>
      <c r="BW17" s="60"/>
      <c r="BX17" s="60"/>
      <c r="BY17" s="60"/>
      <c r="BZ17" s="60"/>
      <c r="CA17" s="60"/>
      <c r="CB17" s="60">
        <v>15538</v>
      </c>
      <c r="CC17" s="60">
        <v>-15538</v>
      </c>
      <c r="CD17" s="60">
        <v>42000</v>
      </c>
      <c r="CE17" s="60">
        <v>40000</v>
      </c>
      <c r="CF17" s="60"/>
      <c r="CG17" s="60"/>
      <c r="CH17" s="60"/>
      <c r="CI17" s="60"/>
      <c r="CJ17" s="60">
        <v>28579</v>
      </c>
      <c r="CK17" s="60">
        <v>45347</v>
      </c>
      <c r="CL17" s="60">
        <v>66814</v>
      </c>
      <c r="CM17" s="72"/>
      <c r="CN17" s="72"/>
      <c r="CO17" s="72"/>
      <c r="CP17" s="72"/>
      <c r="CQ17" s="60">
        <v>93319</v>
      </c>
      <c r="CR17" s="60">
        <v>-64069</v>
      </c>
      <c r="CS17" s="60">
        <v>23966</v>
      </c>
      <c r="CT17" s="60">
        <v>27112</v>
      </c>
      <c r="CU17" s="60"/>
      <c r="CV17" s="60"/>
      <c r="CW17" s="60"/>
      <c r="CX17" s="60"/>
      <c r="CY17" s="60"/>
      <c r="CZ17" s="81">
        <v>392205</v>
      </c>
    </row>
    <row r="18" spans="1:104" s="3" customFormat="1" x14ac:dyDescent="0.25">
      <c r="A18" s="4">
        <v>816</v>
      </c>
      <c r="B18" s="19" t="s">
        <v>12</v>
      </c>
      <c r="C18" s="40">
        <f t="shared" si="0"/>
        <v>43894088</v>
      </c>
      <c r="D18" s="61">
        <v>37285536</v>
      </c>
      <c r="E18" s="62"/>
      <c r="F18" s="62">
        <v>98030</v>
      </c>
      <c r="G18" s="62"/>
      <c r="H18" s="62"/>
      <c r="I18" s="62"/>
      <c r="J18" s="62"/>
      <c r="K18" s="62"/>
      <c r="L18" s="62"/>
      <c r="M18" s="62"/>
      <c r="N18" s="62"/>
      <c r="O18" s="60"/>
      <c r="P18" s="60"/>
      <c r="Q18" s="60">
        <f>126836+330+19386+568+48132-568+4750+14457+28725+5190+201415-1917+6089+1144+628129</f>
        <v>1082666</v>
      </c>
      <c r="R18" s="60">
        <v>568</v>
      </c>
      <c r="S18" s="60"/>
      <c r="T18" s="60"/>
      <c r="U18" s="60"/>
      <c r="V18" s="60"/>
      <c r="W18" s="60"/>
      <c r="X18" s="60"/>
      <c r="Y18" s="60">
        <v>1954578</v>
      </c>
      <c r="Z18" s="60">
        <v>22285</v>
      </c>
      <c r="AA18" s="60">
        <v>8</v>
      </c>
      <c r="AB18" s="60">
        <v>1360</v>
      </c>
      <c r="AC18" s="60">
        <v>44417</v>
      </c>
      <c r="AD18" s="60"/>
      <c r="AE18" s="60"/>
      <c r="AF18" s="60"/>
      <c r="AG18" s="60"/>
      <c r="AH18" s="62">
        <v>140483</v>
      </c>
      <c r="AI18" s="62"/>
      <c r="AJ18" s="62"/>
      <c r="AK18" s="62">
        <v>380298</v>
      </c>
      <c r="AL18" s="62"/>
      <c r="AM18" s="62"/>
      <c r="AN18" s="62">
        <v>24645</v>
      </c>
      <c r="AO18" s="62"/>
      <c r="AP18" s="62">
        <v>34000</v>
      </c>
      <c r="AQ18" s="62"/>
      <c r="AR18" s="62"/>
      <c r="AS18" s="62"/>
      <c r="AT18" s="62"/>
      <c r="AU18" s="62"/>
      <c r="AV18" s="62">
        <v>247200</v>
      </c>
      <c r="AW18" s="62"/>
      <c r="AX18" s="62"/>
      <c r="AY18" s="62">
        <v>-164800</v>
      </c>
      <c r="AZ18" s="62"/>
      <c r="BA18" s="62">
        <v>536768</v>
      </c>
      <c r="BB18" s="62">
        <v>58780</v>
      </c>
      <c r="BC18" s="62">
        <v>66376</v>
      </c>
      <c r="BD18" s="62">
        <v>88625</v>
      </c>
      <c r="BE18" s="62"/>
      <c r="BF18" s="62"/>
      <c r="BG18" s="62"/>
      <c r="BH18" s="60"/>
      <c r="BI18" s="60"/>
      <c r="BJ18" s="60">
        <v>10000</v>
      </c>
      <c r="BK18" s="60"/>
      <c r="BL18" s="60"/>
      <c r="BM18" s="60">
        <v>2000</v>
      </c>
      <c r="BN18" s="60"/>
      <c r="BO18" s="60"/>
      <c r="BP18" s="60">
        <v>140477</v>
      </c>
      <c r="BQ18" s="60"/>
      <c r="BR18" s="60">
        <v>691862</v>
      </c>
      <c r="BS18" s="60"/>
      <c r="BT18" s="60"/>
      <c r="BU18" s="60"/>
      <c r="BV18" s="60"/>
      <c r="BW18" s="60"/>
      <c r="BX18" s="60"/>
      <c r="BY18" s="60"/>
      <c r="BZ18" s="60"/>
      <c r="CA18" s="60">
        <v>469533</v>
      </c>
      <c r="CB18" s="60">
        <v>130</v>
      </c>
      <c r="CC18" s="60"/>
      <c r="CD18" s="60"/>
      <c r="CE18" s="60"/>
      <c r="CF18" s="60">
        <v>5341</v>
      </c>
      <c r="CG18" s="60"/>
      <c r="CH18" s="60"/>
      <c r="CI18" s="60"/>
      <c r="CJ18" s="60">
        <v>19543</v>
      </c>
      <c r="CK18" s="60">
        <v>48517</v>
      </c>
      <c r="CL18" s="60">
        <v>101880</v>
      </c>
      <c r="CM18" s="72">
        <v>999</v>
      </c>
      <c r="CN18" s="72"/>
      <c r="CO18" s="72"/>
      <c r="CP18" s="72"/>
      <c r="CQ18" s="60">
        <v>40069</v>
      </c>
      <c r="CR18" s="60">
        <v>-2250</v>
      </c>
      <c r="CS18" s="60">
        <v>25279</v>
      </c>
      <c r="CT18" s="60">
        <v>27997</v>
      </c>
      <c r="CU18" s="60"/>
      <c r="CV18" s="60"/>
      <c r="CW18" s="60"/>
      <c r="CX18" s="60"/>
      <c r="CY18" s="60">
        <v>41033</v>
      </c>
      <c r="CZ18" s="81">
        <v>369855</v>
      </c>
    </row>
    <row r="19" spans="1:104" s="3" customFormat="1" x14ac:dyDescent="0.25">
      <c r="A19" s="4">
        <v>818</v>
      </c>
      <c r="B19" s="19" t="s">
        <v>13</v>
      </c>
      <c r="C19" s="40">
        <f t="shared" si="0"/>
        <v>126032706</v>
      </c>
      <c r="D19" s="61">
        <v>116345509</v>
      </c>
      <c r="E19" s="62"/>
      <c r="F19" s="62">
        <v>167947</v>
      </c>
      <c r="G19" s="62"/>
      <c r="H19" s="62"/>
      <c r="I19" s="62">
        <v>803068</v>
      </c>
      <c r="J19" s="62"/>
      <c r="K19" s="62"/>
      <c r="L19" s="62"/>
      <c r="M19" s="62"/>
      <c r="N19" s="62"/>
      <c r="O19" s="60"/>
      <c r="P19" s="60"/>
      <c r="Q19" s="60">
        <f>41627+5436+12332-238-12332+5275+5042-201+1829+16606+19697+11330</f>
        <v>106403</v>
      </c>
      <c r="R19" s="60">
        <v>12332</v>
      </c>
      <c r="S19" s="60"/>
      <c r="T19" s="60"/>
      <c r="U19" s="60"/>
      <c r="V19" s="60"/>
      <c r="W19" s="60"/>
      <c r="X19" s="60"/>
      <c r="Y19" s="60">
        <v>2031708</v>
      </c>
      <c r="Z19" s="60">
        <v>3755</v>
      </c>
      <c r="AA19" s="60">
        <v>49130</v>
      </c>
      <c r="AB19" s="60">
        <v>1757930</v>
      </c>
      <c r="AC19" s="60">
        <v>84868</v>
      </c>
      <c r="AD19" s="60"/>
      <c r="AE19" s="60"/>
      <c r="AF19" s="60"/>
      <c r="AG19" s="60"/>
      <c r="AH19" s="62"/>
      <c r="AI19" s="62"/>
      <c r="AJ19" s="62"/>
      <c r="AK19" s="62">
        <v>1273900</v>
      </c>
      <c r="AL19" s="62">
        <v>120940</v>
      </c>
      <c r="AM19" s="62"/>
      <c r="AN19" s="62"/>
      <c r="AO19" s="62"/>
      <c r="AP19" s="62"/>
      <c r="AQ19" s="62"/>
      <c r="AR19" s="62"/>
      <c r="AS19" s="62"/>
      <c r="AT19" s="62"/>
      <c r="AU19" s="62"/>
      <c r="AV19" s="62">
        <v>247200</v>
      </c>
      <c r="AW19" s="62"/>
      <c r="AX19" s="62"/>
      <c r="AY19" s="62"/>
      <c r="AZ19" s="62"/>
      <c r="BA19" s="62">
        <v>1330469</v>
      </c>
      <c r="BB19" s="62"/>
      <c r="BC19" s="62">
        <v>161394</v>
      </c>
      <c r="BD19" s="62">
        <v>39582</v>
      </c>
      <c r="BE19" s="62"/>
      <c r="BF19" s="62"/>
      <c r="BG19" s="62"/>
      <c r="BH19" s="60">
        <v>8500</v>
      </c>
      <c r="BI19" s="60">
        <v>89250</v>
      </c>
      <c r="BJ19" s="60"/>
      <c r="BK19" s="60"/>
      <c r="BL19" s="60"/>
      <c r="BM19" s="60">
        <v>12250</v>
      </c>
      <c r="BN19" s="60">
        <v>6000</v>
      </c>
      <c r="BO19" s="60"/>
      <c r="BP19" s="60"/>
      <c r="BQ19" s="60"/>
      <c r="BR19" s="60"/>
      <c r="BS19" s="60"/>
      <c r="BT19" s="60"/>
      <c r="BU19" s="60"/>
      <c r="BV19" s="60"/>
      <c r="BW19" s="60"/>
      <c r="BX19" s="60"/>
      <c r="BY19" s="60"/>
      <c r="BZ19" s="60"/>
      <c r="CA19" s="60"/>
      <c r="CB19" s="60">
        <v>6126</v>
      </c>
      <c r="CC19" s="60">
        <v>-6</v>
      </c>
      <c r="CD19" s="60"/>
      <c r="CE19" s="60"/>
      <c r="CF19" s="60">
        <v>120744</v>
      </c>
      <c r="CG19" s="60"/>
      <c r="CH19" s="60"/>
      <c r="CI19" s="60">
        <v>500</v>
      </c>
      <c r="CJ19" s="60">
        <v>15665</v>
      </c>
      <c r="CK19" s="60"/>
      <c r="CL19" s="60">
        <v>232896</v>
      </c>
      <c r="CM19" s="72">
        <v>328</v>
      </c>
      <c r="CN19" s="72"/>
      <c r="CO19" s="72"/>
      <c r="CP19" s="72"/>
      <c r="CQ19" s="60">
        <v>1990</v>
      </c>
      <c r="CR19" s="60"/>
      <c r="CS19" s="60">
        <v>43448</v>
      </c>
      <c r="CT19" s="60">
        <v>46048</v>
      </c>
      <c r="CU19" s="60"/>
      <c r="CV19" s="60"/>
      <c r="CW19" s="60"/>
      <c r="CX19" s="60"/>
      <c r="CY19" s="60"/>
      <c r="CZ19" s="81">
        <v>912832</v>
      </c>
    </row>
    <row r="20" spans="1:104" s="3" customFormat="1" x14ac:dyDescent="0.25">
      <c r="A20" s="4">
        <v>820</v>
      </c>
      <c r="B20" s="19" t="s">
        <v>14</v>
      </c>
      <c r="C20" s="40">
        <f t="shared" si="0"/>
        <v>27439819</v>
      </c>
      <c r="D20" s="61">
        <v>24518156</v>
      </c>
      <c r="E20" s="62"/>
      <c r="F20" s="62"/>
      <c r="G20" s="62"/>
      <c r="H20" s="62"/>
      <c r="I20" s="62">
        <v>9771</v>
      </c>
      <c r="J20" s="62"/>
      <c r="K20" s="62"/>
      <c r="L20" s="62"/>
      <c r="M20" s="62"/>
      <c r="N20" s="62"/>
      <c r="O20" s="60">
        <v>140915</v>
      </c>
      <c r="P20" s="60"/>
      <c r="Q20" s="60">
        <f>29474+10439+5497+4963+5855+13259+5350+14018+27748+2772+19474+3535+25960+23712</f>
        <v>192056</v>
      </c>
      <c r="R20" s="60"/>
      <c r="S20" s="60"/>
      <c r="T20" s="60"/>
      <c r="U20" s="60"/>
      <c r="V20" s="60"/>
      <c r="W20" s="60">
        <v>66050</v>
      </c>
      <c r="X20" s="60"/>
      <c r="Y20" s="60">
        <v>0</v>
      </c>
      <c r="Z20" s="60">
        <v>11155</v>
      </c>
      <c r="AA20" s="60">
        <v>1</v>
      </c>
      <c r="AB20" s="60">
        <v>227513</v>
      </c>
      <c r="AC20" s="60">
        <v>25007</v>
      </c>
      <c r="AD20" s="60"/>
      <c r="AE20" s="60"/>
      <c r="AF20" s="60"/>
      <c r="AG20" s="60">
        <v>500000</v>
      </c>
      <c r="AH20" s="62"/>
      <c r="AI20" s="62"/>
      <c r="AJ20" s="62"/>
      <c r="AK20" s="62"/>
      <c r="AL20" s="62">
        <v>326337</v>
      </c>
      <c r="AM20" s="62"/>
      <c r="AN20" s="62"/>
      <c r="AO20" s="62"/>
      <c r="AP20" s="62"/>
      <c r="AQ20" s="62"/>
      <c r="AR20" s="62"/>
      <c r="AS20" s="62"/>
      <c r="AT20" s="62"/>
      <c r="AU20" s="62"/>
      <c r="AV20" s="62"/>
      <c r="AW20" s="62"/>
      <c r="AX20" s="62"/>
      <c r="AY20" s="62"/>
      <c r="AZ20" s="62"/>
      <c r="BA20" s="62">
        <v>88663</v>
      </c>
      <c r="BB20" s="62"/>
      <c r="BC20" s="62"/>
      <c r="BD20" s="62">
        <v>150372</v>
      </c>
      <c r="BE20" s="62"/>
      <c r="BF20" s="62"/>
      <c r="BG20" s="62"/>
      <c r="BH20" s="60"/>
      <c r="BI20" s="60"/>
      <c r="BJ20" s="60">
        <v>12500</v>
      </c>
      <c r="BK20" s="60"/>
      <c r="BL20" s="60"/>
      <c r="BM20" s="60">
        <v>2000</v>
      </c>
      <c r="BN20" s="60"/>
      <c r="BO20" s="60"/>
      <c r="BP20" s="60">
        <v>147194</v>
      </c>
      <c r="BQ20" s="60">
        <v>34000</v>
      </c>
      <c r="BR20" s="60"/>
      <c r="BS20" s="60"/>
      <c r="BT20" s="60"/>
      <c r="BU20" s="60"/>
      <c r="BV20" s="60"/>
      <c r="BW20" s="60"/>
      <c r="BX20" s="60"/>
      <c r="BY20" s="60"/>
      <c r="BZ20" s="60"/>
      <c r="CA20" s="60">
        <v>614939</v>
      </c>
      <c r="CB20" s="60">
        <v>8000</v>
      </c>
      <c r="CC20" s="60">
        <v>-8000</v>
      </c>
      <c r="CD20" s="60"/>
      <c r="CE20" s="60"/>
      <c r="CF20" s="60"/>
      <c r="CG20" s="60"/>
      <c r="CH20" s="60"/>
      <c r="CI20" s="60">
        <v>2287</v>
      </c>
      <c r="CJ20" s="60">
        <v>26692</v>
      </c>
      <c r="CK20" s="60">
        <v>11372</v>
      </c>
      <c r="CL20" s="60">
        <v>70454</v>
      </c>
      <c r="CM20" s="72"/>
      <c r="CN20" s="72"/>
      <c r="CO20" s="72"/>
      <c r="CP20" s="72"/>
      <c r="CQ20" s="60">
        <v>53724</v>
      </c>
      <c r="CR20" s="60">
        <v>-4867</v>
      </c>
      <c r="CS20" s="60">
        <v>22187</v>
      </c>
      <c r="CT20" s="60">
        <v>25018</v>
      </c>
      <c r="CU20" s="60"/>
      <c r="CV20" s="60"/>
      <c r="CW20" s="60"/>
      <c r="CX20" s="60"/>
      <c r="CY20" s="60"/>
      <c r="CZ20" s="81">
        <v>166323</v>
      </c>
    </row>
    <row r="21" spans="1:104" s="3" customFormat="1" x14ac:dyDescent="0.25">
      <c r="A21" s="4">
        <v>858</v>
      </c>
      <c r="B21" s="19" t="s">
        <v>15</v>
      </c>
      <c r="C21" s="40">
        <f t="shared" si="0"/>
        <v>34699839</v>
      </c>
      <c r="D21" s="61">
        <v>28713154</v>
      </c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0"/>
      <c r="P21" s="60"/>
      <c r="Q21" s="60">
        <v>10960</v>
      </c>
      <c r="R21" s="60"/>
      <c r="S21" s="60"/>
      <c r="T21" s="60"/>
      <c r="U21" s="60"/>
      <c r="V21" s="60"/>
      <c r="W21" s="60"/>
      <c r="X21" s="60"/>
      <c r="Y21" s="60">
        <v>1838128</v>
      </c>
      <c r="Z21" s="60">
        <v>955</v>
      </c>
      <c r="AA21" s="60">
        <v>266777</v>
      </c>
      <c r="AB21" s="60">
        <v>339223</v>
      </c>
      <c r="AC21" s="60">
        <v>28974</v>
      </c>
      <c r="AD21" s="60"/>
      <c r="AE21" s="60"/>
      <c r="AF21" s="60"/>
      <c r="AG21" s="60"/>
      <c r="AH21" s="62"/>
      <c r="AI21" s="62"/>
      <c r="AJ21" s="62"/>
      <c r="AK21" s="62">
        <v>1915011</v>
      </c>
      <c r="AL21" s="62">
        <v>58810</v>
      </c>
      <c r="AM21" s="62"/>
      <c r="AN21" s="62"/>
      <c r="AO21" s="62"/>
      <c r="AP21" s="62"/>
      <c r="AQ21" s="62"/>
      <c r="AR21" s="62"/>
      <c r="AS21" s="62"/>
      <c r="AT21" s="62"/>
      <c r="AU21" s="62"/>
      <c r="AV21" s="62"/>
      <c r="AW21" s="62"/>
      <c r="AX21" s="62"/>
      <c r="AY21" s="62"/>
      <c r="AZ21" s="62"/>
      <c r="BA21" s="62">
        <v>421902</v>
      </c>
      <c r="BB21" s="62"/>
      <c r="BC21" s="62">
        <v>43430</v>
      </c>
      <c r="BD21" s="62"/>
      <c r="BE21" s="62"/>
      <c r="BF21" s="62"/>
      <c r="BG21" s="62"/>
      <c r="BH21" s="60"/>
      <c r="BI21" s="60"/>
      <c r="BJ21" s="60"/>
      <c r="BK21" s="60"/>
      <c r="BL21" s="60"/>
      <c r="BM21" s="60"/>
      <c r="BN21" s="60"/>
      <c r="BO21" s="60"/>
      <c r="BP21" s="60">
        <v>34250</v>
      </c>
      <c r="BQ21" s="60"/>
      <c r="BR21" s="60"/>
      <c r="BS21" s="60"/>
      <c r="BT21" s="60"/>
      <c r="BU21" s="60">
        <v>539728</v>
      </c>
      <c r="BV21" s="60"/>
      <c r="BW21" s="60"/>
      <c r="BX21" s="60"/>
      <c r="BY21" s="60"/>
      <c r="BZ21" s="60"/>
      <c r="CA21" s="60"/>
      <c r="CB21" s="60"/>
      <c r="CC21" s="60"/>
      <c r="CD21" s="60"/>
      <c r="CE21" s="60"/>
      <c r="CF21" s="60">
        <v>11508</v>
      </c>
      <c r="CG21" s="60"/>
      <c r="CH21" s="60"/>
      <c r="CI21" s="60">
        <v>45252</v>
      </c>
      <c r="CJ21" s="60">
        <v>18321</v>
      </c>
      <c r="CK21" s="60">
        <v>1829</v>
      </c>
      <c r="CL21" s="60">
        <v>89151</v>
      </c>
      <c r="CM21" s="72">
        <v>3363</v>
      </c>
      <c r="CN21" s="72"/>
      <c r="CO21" s="72"/>
      <c r="CP21" s="72">
        <v>-3363</v>
      </c>
      <c r="CQ21" s="60">
        <v>24700</v>
      </c>
      <c r="CR21" s="60">
        <v>-1200</v>
      </c>
      <c r="CS21" s="60">
        <v>24841</v>
      </c>
      <c r="CT21" s="60">
        <v>26163</v>
      </c>
      <c r="CU21" s="60"/>
      <c r="CV21" s="60"/>
      <c r="CW21" s="60"/>
      <c r="CX21" s="60"/>
      <c r="CY21" s="60"/>
      <c r="CZ21" s="81">
        <v>247972</v>
      </c>
    </row>
    <row r="22" spans="1:104" s="3" customFormat="1" x14ac:dyDescent="0.25">
      <c r="A22" s="4">
        <v>822</v>
      </c>
      <c r="B22" s="19" t="s">
        <v>16</v>
      </c>
      <c r="C22" s="40">
        <f t="shared" si="0"/>
        <v>20231017</v>
      </c>
      <c r="D22" s="62">
        <v>18675035</v>
      </c>
      <c r="E22" s="62"/>
      <c r="F22" s="129"/>
      <c r="G22" s="129"/>
      <c r="H22" s="129"/>
      <c r="I22" s="122"/>
      <c r="J22" s="62"/>
      <c r="K22" s="123">
        <v>15923</v>
      </c>
      <c r="L22" s="62"/>
      <c r="M22" s="62"/>
      <c r="O22" s="60"/>
      <c r="P22" s="60"/>
      <c r="Q22" s="60">
        <f>16113+816+4840+3340+4072</f>
        <v>29181</v>
      </c>
      <c r="R22" s="60"/>
      <c r="S22" s="60"/>
      <c r="T22" s="60"/>
      <c r="U22" s="60"/>
      <c r="V22" s="60"/>
      <c r="W22" s="60"/>
      <c r="X22" s="60"/>
      <c r="Y22" s="60">
        <v>168067</v>
      </c>
      <c r="Z22" s="60">
        <v>2978</v>
      </c>
      <c r="AA22" s="60">
        <v>0</v>
      </c>
      <c r="AB22" s="60">
        <v>0</v>
      </c>
      <c r="AC22" s="60">
        <v>12468</v>
      </c>
      <c r="AD22" s="60"/>
      <c r="AE22" s="60"/>
      <c r="AF22" s="60"/>
      <c r="AG22" s="60"/>
      <c r="AH22" s="62"/>
      <c r="AI22" s="62"/>
      <c r="AJ22" s="62"/>
      <c r="AK22" s="62">
        <v>546387</v>
      </c>
      <c r="AL22" s="62">
        <v>61121</v>
      </c>
      <c r="AM22" s="62"/>
      <c r="AN22" s="62"/>
      <c r="AO22" s="62"/>
      <c r="AP22" s="62"/>
      <c r="AQ22" s="62"/>
      <c r="AR22" s="62"/>
      <c r="AS22" s="62"/>
      <c r="AT22" s="62"/>
      <c r="AU22" s="62"/>
      <c r="AV22" s="62"/>
      <c r="AW22" s="62"/>
      <c r="AX22" s="62"/>
      <c r="AY22" s="62"/>
      <c r="AZ22" s="62"/>
      <c r="BA22" s="62">
        <v>87452</v>
      </c>
      <c r="BB22" s="62">
        <v>15343</v>
      </c>
      <c r="BC22" s="62"/>
      <c r="BD22" s="62">
        <v>84472</v>
      </c>
      <c r="BE22" s="62">
        <v>84472</v>
      </c>
      <c r="BF22" s="62"/>
      <c r="BG22" s="62">
        <v>81935</v>
      </c>
      <c r="BH22" s="60"/>
      <c r="BI22" s="60">
        <v>6500</v>
      </c>
      <c r="BJ22" s="60">
        <v>10000</v>
      </c>
      <c r="BK22" s="60"/>
      <c r="BL22" s="60"/>
      <c r="BM22" s="60">
        <v>20000</v>
      </c>
      <c r="BN22" s="60"/>
      <c r="BO22" s="60"/>
      <c r="BP22" s="60"/>
      <c r="BQ22" s="60"/>
      <c r="BR22" s="60"/>
      <c r="BS22" s="60"/>
      <c r="BT22" s="60"/>
      <c r="BU22" s="60"/>
      <c r="BV22" s="60"/>
      <c r="BW22" s="60"/>
      <c r="BX22" s="60"/>
      <c r="BY22" s="60"/>
      <c r="BZ22" s="60"/>
      <c r="CA22" s="60"/>
      <c r="CB22" s="60">
        <v>8000</v>
      </c>
      <c r="CC22" s="60"/>
      <c r="CD22" s="60"/>
      <c r="CE22" s="60"/>
      <c r="CF22" s="60">
        <v>64</v>
      </c>
      <c r="CG22" s="60"/>
      <c r="CH22" s="60"/>
      <c r="CI22" s="60"/>
      <c r="CJ22" s="60">
        <v>7986</v>
      </c>
      <c r="CK22" s="60"/>
      <c r="CL22" s="60">
        <v>48250</v>
      </c>
      <c r="CM22" s="72">
        <v>4239</v>
      </c>
      <c r="CN22" s="72"/>
      <c r="CO22" s="72"/>
      <c r="CP22" s="72">
        <v>-2886</v>
      </c>
      <c r="CQ22" s="60">
        <v>7701</v>
      </c>
      <c r="CR22" s="60"/>
      <c r="CS22" s="60">
        <v>24163</v>
      </c>
      <c r="CT22" s="60">
        <v>23664</v>
      </c>
      <c r="CU22" s="60"/>
      <c r="CV22" s="60"/>
      <c r="CW22" s="60"/>
      <c r="CX22" s="60"/>
      <c r="CY22" s="60"/>
      <c r="CZ22" s="81">
        <v>208502</v>
      </c>
    </row>
    <row r="23" spans="1:104" s="3" customFormat="1" x14ac:dyDescent="0.25">
      <c r="A23" s="4">
        <v>824</v>
      </c>
      <c r="B23" s="19" t="s">
        <v>17</v>
      </c>
      <c r="C23" s="40">
        <f t="shared" si="0"/>
        <v>25071394</v>
      </c>
      <c r="D23" s="61">
        <v>23491547</v>
      </c>
      <c r="E23" s="62"/>
      <c r="F23" s="62"/>
      <c r="G23" s="62"/>
      <c r="H23" s="62"/>
      <c r="I23" s="62">
        <v>196308</v>
      </c>
      <c r="J23" s="62"/>
      <c r="K23" s="62"/>
      <c r="L23" s="62"/>
      <c r="M23" s="62"/>
      <c r="N23" s="62"/>
      <c r="O23" s="60"/>
      <c r="P23" s="60"/>
      <c r="Q23" s="60">
        <f>6600+5280+31469</f>
        <v>43349</v>
      </c>
      <c r="R23" s="60"/>
      <c r="S23" s="60"/>
      <c r="T23" s="60"/>
      <c r="U23" s="60"/>
      <c r="V23" s="60"/>
      <c r="W23" s="60"/>
      <c r="X23" s="60"/>
      <c r="Y23" s="60">
        <v>0</v>
      </c>
      <c r="Z23" s="60">
        <v>575</v>
      </c>
      <c r="AA23" s="60">
        <v>0</v>
      </c>
      <c r="AB23" s="60">
        <v>8</v>
      </c>
      <c r="AC23" s="60">
        <v>26140</v>
      </c>
      <c r="AD23" s="60"/>
      <c r="AE23" s="60"/>
      <c r="AF23" s="60"/>
      <c r="AG23" s="60"/>
      <c r="AH23" s="62"/>
      <c r="AI23" s="62"/>
      <c r="AJ23" s="62"/>
      <c r="AK23" s="62">
        <v>509091</v>
      </c>
      <c r="AL23" s="62">
        <v>93004</v>
      </c>
      <c r="AM23" s="62"/>
      <c r="AN23" s="62">
        <v>32127</v>
      </c>
      <c r="AO23" s="62"/>
      <c r="AP23" s="62">
        <v>34000</v>
      </c>
      <c r="AQ23" s="62"/>
      <c r="AR23" s="62"/>
      <c r="AS23" s="62"/>
      <c r="AT23" s="62"/>
      <c r="AU23" s="62"/>
      <c r="AV23" s="62"/>
      <c r="AW23" s="62"/>
      <c r="AX23" s="62"/>
      <c r="AY23" s="62"/>
      <c r="AZ23" s="62"/>
      <c r="BA23" s="62">
        <v>207561</v>
      </c>
      <c r="BB23" s="62"/>
      <c r="BC23" s="62"/>
      <c r="BD23" s="62">
        <v>46580</v>
      </c>
      <c r="BE23" s="62"/>
      <c r="BF23" s="62"/>
      <c r="BG23" s="62"/>
      <c r="BH23" s="60"/>
      <c r="BI23" s="60"/>
      <c r="BJ23" s="60"/>
      <c r="BK23" s="60"/>
      <c r="BL23" s="60"/>
      <c r="BM23" s="60"/>
      <c r="BN23" s="60"/>
      <c r="BO23" s="60"/>
      <c r="BP23" s="60"/>
      <c r="BQ23" s="60"/>
      <c r="BR23" s="60"/>
      <c r="BS23" s="60"/>
      <c r="BT23" s="60"/>
      <c r="BU23" s="60"/>
      <c r="BV23" s="60"/>
      <c r="BW23" s="60"/>
      <c r="BX23" s="60"/>
      <c r="BY23" s="60"/>
      <c r="BZ23" s="60"/>
      <c r="CA23" s="60"/>
      <c r="CB23" s="60">
        <v>10031</v>
      </c>
      <c r="CC23" s="60">
        <v>-2439</v>
      </c>
      <c r="CD23" s="60"/>
      <c r="CE23" s="60"/>
      <c r="CF23" s="60">
        <v>8911</v>
      </c>
      <c r="CG23" s="60"/>
      <c r="CH23" s="60"/>
      <c r="CI23" s="60"/>
      <c r="CJ23" s="60">
        <v>21321</v>
      </c>
      <c r="CK23" s="60">
        <v>35904</v>
      </c>
      <c r="CL23" s="60">
        <v>54860</v>
      </c>
      <c r="CM23" s="72">
        <v>1878</v>
      </c>
      <c r="CN23" s="72"/>
      <c r="CO23" s="72"/>
      <c r="CP23" s="72"/>
      <c r="CQ23" s="60">
        <v>25501</v>
      </c>
      <c r="CR23" s="60"/>
      <c r="CS23" s="60">
        <v>24350</v>
      </c>
      <c r="CT23" s="60">
        <v>24737</v>
      </c>
      <c r="CU23" s="60"/>
      <c r="CV23" s="60"/>
      <c r="CW23" s="60"/>
      <c r="CX23" s="60"/>
      <c r="CY23" s="60"/>
      <c r="CZ23" s="81">
        <v>186050</v>
      </c>
    </row>
    <row r="24" spans="1:104" s="3" customFormat="1" x14ac:dyDescent="0.25">
      <c r="A24" s="4">
        <v>826</v>
      </c>
      <c r="B24" s="19" t="s">
        <v>111</v>
      </c>
      <c r="C24" s="40">
        <f t="shared" si="0"/>
        <v>32178818</v>
      </c>
      <c r="D24" s="61">
        <v>29371490</v>
      </c>
      <c r="E24" s="62"/>
      <c r="F24" s="62"/>
      <c r="G24" s="62"/>
      <c r="H24" s="62"/>
      <c r="I24" s="62">
        <v>179504</v>
      </c>
      <c r="J24" s="62"/>
      <c r="K24" s="62"/>
      <c r="L24" s="62"/>
      <c r="M24" s="62"/>
      <c r="N24" s="62"/>
      <c r="O24" s="60"/>
      <c r="P24" s="60"/>
      <c r="Q24" s="60">
        <f>22410+1595+1320+1293+1144+13500+633+480+806+7570+5518+3088</f>
        <v>59357</v>
      </c>
      <c r="R24" s="60"/>
      <c r="S24" s="60"/>
      <c r="T24" s="60"/>
      <c r="U24" s="60"/>
      <c r="V24" s="60"/>
      <c r="W24" s="60"/>
      <c r="X24" s="60"/>
      <c r="Y24" s="60">
        <v>0</v>
      </c>
      <c r="Z24" s="60">
        <v>0</v>
      </c>
      <c r="AA24" s="60">
        <v>9215</v>
      </c>
      <c r="AB24" s="60">
        <v>0</v>
      </c>
      <c r="AC24" s="60">
        <v>35775</v>
      </c>
      <c r="AD24" s="60"/>
      <c r="AE24" s="60"/>
      <c r="AF24" s="60"/>
      <c r="AG24" s="60">
        <v>500000</v>
      </c>
      <c r="AH24" s="62"/>
      <c r="AI24" s="62"/>
      <c r="AJ24" s="62"/>
      <c r="AK24" s="62"/>
      <c r="AL24" s="62">
        <v>194603</v>
      </c>
      <c r="AM24" s="62"/>
      <c r="AN24" s="62"/>
      <c r="AO24" s="62"/>
      <c r="AP24" s="62"/>
      <c r="AQ24" s="62"/>
      <c r="AR24" s="62"/>
      <c r="AS24" s="62"/>
      <c r="AT24" s="62"/>
      <c r="AU24" s="62"/>
      <c r="AV24" s="62"/>
      <c r="AW24" s="62"/>
      <c r="AX24" s="62"/>
      <c r="AY24" s="62"/>
      <c r="AZ24" s="62"/>
      <c r="BA24" s="62">
        <v>306151</v>
      </c>
      <c r="BB24" s="62">
        <v>26748</v>
      </c>
      <c r="BC24" s="62">
        <v>43452</v>
      </c>
      <c r="BD24" s="62">
        <v>126000</v>
      </c>
      <c r="BE24" s="62"/>
      <c r="BF24" s="62"/>
      <c r="BG24" s="62"/>
      <c r="BH24" s="60"/>
      <c r="BI24" s="60"/>
      <c r="BJ24" s="60"/>
      <c r="BK24" s="60"/>
      <c r="BL24" s="60"/>
      <c r="BM24" s="60"/>
      <c r="BN24" s="60"/>
      <c r="BO24" s="60"/>
      <c r="BP24" s="60">
        <v>260733</v>
      </c>
      <c r="BQ24" s="60"/>
      <c r="BR24" s="60"/>
      <c r="BS24" s="60"/>
      <c r="BT24" s="60"/>
      <c r="BU24" s="60"/>
      <c r="BV24" s="60"/>
      <c r="BW24" s="60"/>
      <c r="BX24" s="60"/>
      <c r="BY24" s="60">
        <v>537641</v>
      </c>
      <c r="BZ24" s="60"/>
      <c r="CA24" s="60"/>
      <c r="CB24" s="60">
        <v>8000</v>
      </c>
      <c r="CC24" s="60"/>
      <c r="CD24" s="60"/>
      <c r="CE24" s="60"/>
      <c r="CF24" s="60">
        <v>23394</v>
      </c>
      <c r="CG24" s="60"/>
      <c r="CH24" s="60"/>
      <c r="CI24" s="60">
        <v>58168</v>
      </c>
      <c r="CJ24" s="60">
        <v>10099</v>
      </c>
      <c r="CK24" s="60">
        <v>3319</v>
      </c>
      <c r="CL24" s="60">
        <v>42579</v>
      </c>
      <c r="CM24" s="72">
        <v>4425</v>
      </c>
      <c r="CN24" s="72"/>
      <c r="CO24" s="72"/>
      <c r="CP24" s="72">
        <v>-3920</v>
      </c>
      <c r="CQ24" s="60">
        <v>41819</v>
      </c>
      <c r="CR24" s="60"/>
      <c r="CS24" s="60">
        <v>27123</v>
      </c>
      <c r="CT24" s="60">
        <v>26169</v>
      </c>
      <c r="CU24" s="60"/>
      <c r="CV24" s="60"/>
      <c r="CW24" s="60"/>
      <c r="CX24" s="60"/>
      <c r="CY24" s="60">
        <v>26669</v>
      </c>
      <c r="CZ24" s="81">
        <v>260305</v>
      </c>
    </row>
    <row r="25" spans="1:104" s="3" customFormat="1" x14ac:dyDescent="0.25">
      <c r="A25" s="4">
        <v>828</v>
      </c>
      <c r="B25" s="19" t="s">
        <v>18</v>
      </c>
      <c r="C25" s="40">
        <f t="shared" si="0"/>
        <v>37014897</v>
      </c>
      <c r="D25" s="61">
        <v>34165863</v>
      </c>
      <c r="E25" s="62"/>
      <c r="F25" s="62">
        <v>78355</v>
      </c>
      <c r="G25" s="62"/>
      <c r="H25" s="62"/>
      <c r="I25" s="62">
        <v>93612</v>
      </c>
      <c r="J25" s="62"/>
      <c r="K25" s="62"/>
      <c r="L25" s="62"/>
      <c r="M25" s="62"/>
      <c r="N25" s="62"/>
      <c r="O25" s="60"/>
      <c r="P25" s="60"/>
      <c r="Q25" s="60">
        <f>98955+81919-9313+46537+58861+8512+10560+26337+43335+8168</f>
        <v>373871</v>
      </c>
      <c r="R25" s="60">
        <v>9313</v>
      </c>
      <c r="S25" s="60"/>
      <c r="T25" s="60"/>
      <c r="U25" s="60"/>
      <c r="V25" s="60"/>
      <c r="W25" s="60"/>
      <c r="X25" s="60"/>
      <c r="Y25" s="60">
        <v>263501</v>
      </c>
      <c r="Z25" s="60">
        <v>0</v>
      </c>
      <c r="AA25" s="60">
        <v>0</v>
      </c>
      <c r="AB25" s="60">
        <v>0</v>
      </c>
      <c r="AC25" s="60">
        <v>29116</v>
      </c>
      <c r="AD25" s="60"/>
      <c r="AE25" s="60"/>
      <c r="AF25" s="60"/>
      <c r="AG25" s="60"/>
      <c r="AH25" s="62"/>
      <c r="AI25" s="62"/>
      <c r="AJ25" s="62"/>
      <c r="AK25" s="62"/>
      <c r="AL25" s="62">
        <v>98126</v>
      </c>
      <c r="AM25" s="62"/>
      <c r="AN25" s="62"/>
      <c r="AO25" s="62"/>
      <c r="AP25" s="62"/>
      <c r="AQ25" s="62"/>
      <c r="AR25" s="62"/>
      <c r="AS25" s="62"/>
      <c r="AT25" s="62"/>
      <c r="AU25" s="62"/>
      <c r="AV25" s="62"/>
      <c r="AW25" s="62"/>
      <c r="AX25" s="62"/>
      <c r="AY25" s="62"/>
      <c r="AZ25" s="62"/>
      <c r="BA25" s="62">
        <v>284288</v>
      </c>
      <c r="BB25" s="62"/>
      <c r="BC25" s="62"/>
      <c r="BD25" s="62">
        <v>45545</v>
      </c>
      <c r="BE25" s="62"/>
      <c r="BF25" s="62"/>
      <c r="BG25" s="62"/>
      <c r="BH25" s="60"/>
      <c r="BI25" s="60"/>
      <c r="BJ25" s="60"/>
      <c r="BK25" s="60"/>
      <c r="BL25" s="60"/>
      <c r="BM25" s="60">
        <v>6000</v>
      </c>
      <c r="BN25" s="60">
        <v>2000</v>
      </c>
      <c r="BO25" s="60">
        <v>50000</v>
      </c>
      <c r="BP25" s="60"/>
      <c r="BQ25" s="60"/>
      <c r="BR25" s="60">
        <v>859891</v>
      </c>
      <c r="BS25" s="60"/>
      <c r="BT25" s="60"/>
      <c r="BU25" s="60"/>
      <c r="BV25" s="60"/>
      <c r="BW25" s="60"/>
      <c r="BX25" s="60"/>
      <c r="BY25" s="60"/>
      <c r="BZ25" s="60"/>
      <c r="CA25" s="60"/>
      <c r="CB25" s="60"/>
      <c r="CC25" s="60"/>
      <c r="CD25" s="60"/>
      <c r="CE25" s="60"/>
      <c r="CF25" s="60">
        <v>18578</v>
      </c>
      <c r="CG25" s="60"/>
      <c r="CH25" s="60"/>
      <c r="CI25" s="60"/>
      <c r="CJ25" s="60">
        <v>22438</v>
      </c>
      <c r="CK25" s="60">
        <v>30367</v>
      </c>
      <c r="CL25" s="60">
        <v>99031</v>
      </c>
      <c r="CM25" s="72"/>
      <c r="CN25" s="72"/>
      <c r="CO25" s="72"/>
      <c r="CP25" s="72"/>
      <c r="CQ25" s="60">
        <v>59122</v>
      </c>
      <c r="CR25" s="60">
        <v>-1191</v>
      </c>
      <c r="CS25" s="60">
        <v>31566</v>
      </c>
      <c r="CT25" s="60">
        <v>27327</v>
      </c>
      <c r="CU25" s="60"/>
      <c r="CV25" s="60"/>
      <c r="CW25" s="60"/>
      <c r="CX25" s="60"/>
      <c r="CY25" s="60">
        <v>24764</v>
      </c>
      <c r="CZ25" s="81">
        <v>343414</v>
      </c>
    </row>
    <row r="26" spans="1:104" s="3" customFormat="1" x14ac:dyDescent="0.25">
      <c r="A26" s="4">
        <v>830</v>
      </c>
      <c r="B26" s="19" t="s">
        <v>19</v>
      </c>
      <c r="C26" s="40">
        <f t="shared" si="0"/>
        <v>17934528</v>
      </c>
      <c r="D26" s="61">
        <v>15065303</v>
      </c>
      <c r="E26" s="62"/>
      <c r="F26" s="62"/>
      <c r="G26" s="62"/>
      <c r="H26" s="62"/>
      <c r="I26" s="62"/>
      <c r="J26" s="62"/>
      <c r="K26" s="62"/>
      <c r="L26" s="62"/>
      <c r="M26" s="62"/>
      <c r="N26" s="62"/>
      <c r="O26" s="60"/>
      <c r="P26" s="60"/>
      <c r="Q26" s="60">
        <f>4041+440-171+8418+400+491+491+389+238+576+607</f>
        <v>15920</v>
      </c>
      <c r="R26" s="60"/>
      <c r="S26" s="60"/>
      <c r="T26" s="60"/>
      <c r="U26" s="60"/>
      <c r="V26" s="60"/>
      <c r="W26" s="60"/>
      <c r="X26" s="60"/>
      <c r="Y26" s="60">
        <v>1001592</v>
      </c>
      <c r="Z26" s="60">
        <v>77628</v>
      </c>
      <c r="AA26" s="60">
        <v>100816</v>
      </c>
      <c r="AB26" s="60">
        <v>12891</v>
      </c>
      <c r="AC26" s="60">
        <v>24157</v>
      </c>
      <c r="AD26" s="60"/>
      <c r="AE26" s="60"/>
      <c r="AF26" s="60"/>
      <c r="AG26" s="60"/>
      <c r="AH26" s="62"/>
      <c r="AI26" s="62"/>
      <c r="AJ26" s="62"/>
      <c r="AK26" s="62">
        <v>948116</v>
      </c>
      <c r="AL26" s="62">
        <v>4387</v>
      </c>
      <c r="AM26" s="62"/>
      <c r="AN26" s="62"/>
      <c r="AO26" s="62"/>
      <c r="AP26" s="62"/>
      <c r="AQ26" s="62"/>
      <c r="AR26" s="62"/>
      <c r="AS26" s="62"/>
      <c r="AT26" s="62"/>
      <c r="AU26" s="62"/>
      <c r="AV26" s="62"/>
      <c r="AW26" s="62"/>
      <c r="AX26" s="62"/>
      <c r="AY26" s="62"/>
      <c r="AZ26" s="62"/>
      <c r="BA26" s="62">
        <v>200993</v>
      </c>
      <c r="BB26" s="62"/>
      <c r="BC26" s="62"/>
      <c r="BD26" s="62">
        <v>180160</v>
      </c>
      <c r="BE26" s="62"/>
      <c r="BF26" s="62"/>
      <c r="BG26" s="62"/>
      <c r="BH26" s="60"/>
      <c r="BI26" s="60"/>
      <c r="BJ26" s="60"/>
      <c r="BK26" s="60"/>
      <c r="BL26" s="60"/>
      <c r="BM26" s="60"/>
      <c r="BN26" s="60"/>
      <c r="BO26" s="60"/>
      <c r="BP26" s="60"/>
      <c r="BQ26" s="60"/>
      <c r="BR26" s="60"/>
      <c r="BS26" s="60"/>
      <c r="BT26" s="60"/>
      <c r="BU26" s="60"/>
      <c r="BV26" s="60"/>
      <c r="BW26" s="60"/>
      <c r="BX26" s="60"/>
      <c r="BY26" s="60"/>
      <c r="BZ26" s="60"/>
      <c r="CA26" s="60"/>
      <c r="CB26" s="60"/>
      <c r="CC26" s="60"/>
      <c r="CD26" s="60"/>
      <c r="CE26" s="60"/>
      <c r="CF26" s="60"/>
      <c r="CG26" s="60"/>
      <c r="CH26" s="60"/>
      <c r="CI26" s="60">
        <v>57</v>
      </c>
      <c r="CJ26" s="60">
        <v>13633</v>
      </c>
      <c r="CK26" s="60">
        <v>7365</v>
      </c>
      <c r="CL26" s="60">
        <v>39747</v>
      </c>
      <c r="CM26" s="72"/>
      <c r="CN26" s="72"/>
      <c r="CO26" s="72"/>
      <c r="CP26" s="72"/>
      <c r="CQ26" s="60">
        <v>25613</v>
      </c>
      <c r="CR26" s="60"/>
      <c r="CS26" s="60">
        <v>21909</v>
      </c>
      <c r="CT26" s="60">
        <v>22774</v>
      </c>
      <c r="CU26" s="60"/>
      <c r="CV26" s="60"/>
      <c r="CW26" s="60"/>
      <c r="CX26" s="60"/>
      <c r="CY26" s="60"/>
      <c r="CZ26" s="81">
        <v>171467</v>
      </c>
    </row>
    <row r="27" spans="1:104" s="3" customFormat="1" x14ac:dyDescent="0.25">
      <c r="A27" s="4">
        <v>832</v>
      </c>
      <c r="B27" s="19" t="s">
        <v>20</v>
      </c>
      <c r="C27" s="40">
        <f t="shared" si="0"/>
        <v>96208686</v>
      </c>
      <c r="D27" s="61">
        <v>86463002</v>
      </c>
      <c r="E27" s="62"/>
      <c r="F27" s="62"/>
      <c r="G27" s="62"/>
      <c r="H27" s="62"/>
      <c r="I27" s="62">
        <v>562816</v>
      </c>
      <c r="J27" s="62"/>
      <c r="K27" s="62"/>
      <c r="L27" s="62"/>
      <c r="M27" s="62"/>
      <c r="N27" s="62"/>
      <c r="O27" s="60"/>
      <c r="P27" s="60"/>
      <c r="Q27" s="60">
        <f>4436+1045</f>
        <v>5481</v>
      </c>
      <c r="R27" s="60"/>
      <c r="S27" s="60"/>
      <c r="T27" s="60"/>
      <c r="U27" s="60"/>
      <c r="V27" s="60"/>
      <c r="W27" s="60">
        <v>97500</v>
      </c>
      <c r="X27" s="60">
        <v>22000</v>
      </c>
      <c r="Y27" s="60">
        <v>4135696</v>
      </c>
      <c r="Z27" s="60">
        <v>0</v>
      </c>
      <c r="AA27" s="60">
        <v>1</v>
      </c>
      <c r="AB27" s="60">
        <v>176210</v>
      </c>
      <c r="AC27" s="60">
        <v>123263</v>
      </c>
      <c r="AD27" s="60"/>
      <c r="AE27" s="60"/>
      <c r="AF27" s="60">
        <v>145000</v>
      </c>
      <c r="AG27" s="60"/>
      <c r="AH27" s="62"/>
      <c r="AI27" s="62"/>
      <c r="AJ27" s="62">
        <v>176210</v>
      </c>
      <c r="AK27" s="62">
        <v>1783479</v>
      </c>
      <c r="AL27" s="62"/>
      <c r="AM27" s="62"/>
      <c r="AN27" s="62"/>
      <c r="AO27" s="62"/>
      <c r="AP27" s="62"/>
      <c r="AQ27" s="62"/>
      <c r="AR27" s="62"/>
      <c r="AS27" s="62"/>
      <c r="AT27" s="62"/>
      <c r="AU27" s="62"/>
      <c r="AV27" s="62">
        <v>247200</v>
      </c>
      <c r="AW27" s="62"/>
      <c r="AX27" s="62">
        <v>-123600</v>
      </c>
      <c r="AY27" s="62"/>
      <c r="AZ27" s="62"/>
      <c r="BA27" s="62">
        <v>520706</v>
      </c>
      <c r="BB27" s="62"/>
      <c r="BC27" s="62"/>
      <c r="BD27" s="62">
        <v>139812</v>
      </c>
      <c r="BE27" s="62"/>
      <c r="BF27" s="62"/>
      <c r="BG27" s="62"/>
      <c r="BH27" s="60">
        <v>4250</v>
      </c>
      <c r="BI27" s="60">
        <v>8000</v>
      </c>
      <c r="BJ27" s="60"/>
      <c r="BK27" s="60"/>
      <c r="BL27" s="60"/>
      <c r="BM27" s="60">
        <v>2000</v>
      </c>
      <c r="BN27" s="60">
        <v>2000</v>
      </c>
      <c r="BO27" s="60"/>
      <c r="BP27" s="60">
        <v>147267</v>
      </c>
      <c r="BQ27" s="60">
        <v>101376</v>
      </c>
      <c r="BR27" s="60"/>
      <c r="BS27" s="60"/>
      <c r="BT27" s="60"/>
      <c r="BU27" s="60"/>
      <c r="BV27" s="60"/>
      <c r="BW27" s="60"/>
      <c r="BX27" s="60"/>
      <c r="BY27" s="60"/>
      <c r="BZ27" s="60"/>
      <c r="CA27" s="60"/>
      <c r="CB27" s="60">
        <v>10716</v>
      </c>
      <c r="CC27" s="60">
        <v>-9025</v>
      </c>
      <c r="CD27" s="60"/>
      <c r="CE27" s="60"/>
      <c r="CF27" s="60">
        <v>17693</v>
      </c>
      <c r="CG27" s="60"/>
      <c r="CH27" s="60"/>
      <c r="CI27" s="60">
        <v>2500</v>
      </c>
      <c r="CJ27" s="60">
        <v>126816</v>
      </c>
      <c r="CK27" s="60"/>
      <c r="CL27" s="60">
        <v>136987</v>
      </c>
      <c r="CM27" s="72">
        <v>15769</v>
      </c>
      <c r="CN27" s="72"/>
      <c r="CO27" s="72"/>
      <c r="CP27" s="72">
        <v>-11790</v>
      </c>
      <c r="CQ27" s="60">
        <v>316578</v>
      </c>
      <c r="CR27" s="60">
        <v>-69322</v>
      </c>
      <c r="CS27" s="60">
        <v>33080</v>
      </c>
      <c r="CT27" s="60">
        <v>39031</v>
      </c>
      <c r="CU27" s="60"/>
      <c r="CV27" s="60"/>
      <c r="CW27" s="60"/>
      <c r="CX27" s="60"/>
      <c r="CY27" s="60">
        <v>41247</v>
      </c>
      <c r="CZ27" s="81">
        <v>818737</v>
      </c>
    </row>
    <row r="28" spans="1:104" s="3" customFormat="1" x14ac:dyDescent="0.25">
      <c r="A28" s="4">
        <v>834</v>
      </c>
      <c r="B28" s="19" t="s">
        <v>21</v>
      </c>
      <c r="C28" s="40">
        <f t="shared" si="0"/>
        <v>59888178</v>
      </c>
      <c r="D28" s="61">
        <v>55387269</v>
      </c>
      <c r="E28" s="62"/>
      <c r="F28" s="62"/>
      <c r="G28" s="62"/>
      <c r="H28" s="62"/>
      <c r="I28" s="62">
        <v>479266</v>
      </c>
      <c r="J28" s="62"/>
      <c r="K28" s="62"/>
      <c r="L28" s="62">
        <v>97940</v>
      </c>
      <c r="M28" s="62"/>
      <c r="N28" s="62"/>
      <c r="O28" s="60"/>
      <c r="P28" s="60"/>
      <c r="Q28" s="60">
        <f>23015+226+4433+16320+5049-205+2970+7412+5522+15159+11000+2668+9350+1408+14617+2750</f>
        <v>121694</v>
      </c>
      <c r="R28" s="60">
        <v>205</v>
      </c>
      <c r="S28" s="60"/>
      <c r="T28" s="60"/>
      <c r="U28" s="60"/>
      <c r="V28" s="60"/>
      <c r="W28" s="60"/>
      <c r="X28" s="60"/>
      <c r="Y28" s="60">
        <v>61936</v>
      </c>
      <c r="Z28" s="60">
        <v>0</v>
      </c>
      <c r="AA28" s="60">
        <v>0</v>
      </c>
      <c r="AB28" s="60">
        <v>6</v>
      </c>
      <c r="AC28" s="60">
        <v>83238</v>
      </c>
      <c r="AD28" s="60"/>
      <c r="AE28" s="60"/>
      <c r="AF28" s="60"/>
      <c r="AG28" s="60"/>
      <c r="AH28" s="62"/>
      <c r="AI28" s="62"/>
      <c r="AJ28" s="62"/>
      <c r="AK28" s="62">
        <v>1123263</v>
      </c>
      <c r="AL28" s="62"/>
      <c r="AM28" s="62"/>
      <c r="AN28" s="62"/>
      <c r="AO28" s="62"/>
      <c r="AP28" s="62"/>
      <c r="AQ28" s="62">
        <v>25500</v>
      </c>
      <c r="AR28" s="62"/>
      <c r="AS28" s="62"/>
      <c r="AT28" s="62"/>
      <c r="AU28" s="62"/>
      <c r="AV28" s="62"/>
      <c r="AW28" s="62"/>
      <c r="AX28" s="62"/>
      <c r="AY28" s="62"/>
      <c r="AZ28" s="62"/>
      <c r="BA28" s="62">
        <v>172338</v>
      </c>
      <c r="BB28" s="62"/>
      <c r="BC28" s="62">
        <v>53738</v>
      </c>
      <c r="BD28" s="62">
        <v>111914</v>
      </c>
      <c r="BE28" s="62"/>
      <c r="BF28" s="62"/>
      <c r="BG28" s="62"/>
      <c r="BH28" s="60"/>
      <c r="BI28" s="60"/>
      <c r="BJ28" s="60">
        <v>4250</v>
      </c>
      <c r="BK28" s="60"/>
      <c r="BL28" s="60"/>
      <c r="BM28" s="60">
        <v>6250</v>
      </c>
      <c r="BN28" s="60">
        <v>2000</v>
      </c>
      <c r="BO28" s="60"/>
      <c r="BP28" s="60">
        <v>362213</v>
      </c>
      <c r="BQ28" s="60">
        <v>15000</v>
      </c>
      <c r="BR28" s="60">
        <v>1065277</v>
      </c>
      <c r="BS28" s="60"/>
      <c r="BT28" s="60"/>
      <c r="BU28" s="60"/>
      <c r="BV28" s="60"/>
      <c r="BW28" s="60"/>
      <c r="BX28" s="60"/>
      <c r="BY28" s="60"/>
      <c r="BZ28" s="60"/>
      <c r="CA28" s="60"/>
      <c r="CB28" s="60"/>
      <c r="CC28" s="60"/>
      <c r="CD28" s="60"/>
      <c r="CE28" s="60"/>
      <c r="CF28" s="60">
        <v>29907</v>
      </c>
      <c r="CG28" s="60"/>
      <c r="CH28" s="60"/>
      <c r="CI28" s="60"/>
      <c r="CJ28" s="60">
        <v>18945</v>
      </c>
      <c r="CK28" s="60"/>
      <c r="CL28" s="60">
        <v>125410</v>
      </c>
      <c r="CM28" s="72">
        <v>1268</v>
      </c>
      <c r="CN28" s="72"/>
      <c r="CO28" s="72"/>
      <c r="CP28" s="72"/>
      <c r="CQ28" s="60">
        <v>8000</v>
      </c>
      <c r="CR28" s="60"/>
      <c r="CS28" s="60">
        <v>31029</v>
      </c>
      <c r="CT28" s="60">
        <v>31977</v>
      </c>
      <c r="CU28" s="60"/>
      <c r="CV28" s="60"/>
      <c r="CW28" s="60"/>
      <c r="CX28" s="60"/>
      <c r="CY28" s="60">
        <v>42462</v>
      </c>
      <c r="CZ28" s="81">
        <v>425883</v>
      </c>
    </row>
    <row r="29" spans="1:104" s="3" customFormat="1" x14ac:dyDescent="0.25">
      <c r="A29" s="4">
        <v>836</v>
      </c>
      <c r="B29" s="19" t="s">
        <v>152</v>
      </c>
      <c r="C29" s="40">
        <f t="shared" si="0"/>
        <v>42238561</v>
      </c>
      <c r="D29" s="61">
        <v>35873470</v>
      </c>
      <c r="E29" s="62"/>
      <c r="F29" s="62"/>
      <c r="G29" s="62"/>
      <c r="H29" s="62"/>
      <c r="I29" s="62">
        <v>118386</v>
      </c>
      <c r="J29" s="62"/>
      <c r="K29" s="62"/>
      <c r="L29" s="62"/>
      <c r="M29" s="62"/>
      <c r="N29" s="62"/>
      <c r="O29" s="60"/>
      <c r="P29" s="60"/>
      <c r="Q29" s="60">
        <f>134249+28423+5995+6268+4620+42910+14273+21321+5280+5280+2393+6309+48636+11906+36565+38932</f>
        <v>413360</v>
      </c>
      <c r="R29" s="60"/>
      <c r="S29" s="60"/>
      <c r="T29" s="60"/>
      <c r="U29" s="60">
        <v>920939</v>
      </c>
      <c r="V29" s="60">
        <v>23790</v>
      </c>
      <c r="W29" s="60">
        <v>46750</v>
      </c>
      <c r="X29" s="60">
        <v>28750</v>
      </c>
      <c r="Y29" s="60">
        <v>1886737</v>
      </c>
      <c r="Z29" s="60">
        <v>38220</v>
      </c>
      <c r="AA29" s="60">
        <v>0</v>
      </c>
      <c r="AB29" s="60">
        <v>0</v>
      </c>
      <c r="AC29" s="60">
        <v>38750</v>
      </c>
      <c r="AD29" s="60"/>
      <c r="AE29" s="60"/>
      <c r="AF29" s="60"/>
      <c r="AG29" s="60">
        <v>430860</v>
      </c>
      <c r="AH29" s="62"/>
      <c r="AI29" s="62"/>
      <c r="AJ29" s="62"/>
      <c r="AK29" s="62">
        <v>1000001</v>
      </c>
      <c r="AL29" s="62"/>
      <c r="AM29" s="62"/>
      <c r="AN29" s="62"/>
      <c r="AO29" s="62"/>
      <c r="AP29" s="62"/>
      <c r="AQ29" s="62"/>
      <c r="AR29" s="62"/>
      <c r="AS29" s="62"/>
      <c r="AT29" s="62"/>
      <c r="AU29" s="62"/>
      <c r="AV29" s="62"/>
      <c r="AW29" s="62"/>
      <c r="AX29" s="62"/>
      <c r="AY29" s="62"/>
      <c r="AZ29" s="62"/>
      <c r="BA29" s="62">
        <v>149854</v>
      </c>
      <c r="BB29" s="62">
        <v>7774</v>
      </c>
      <c r="BC29" s="62"/>
      <c r="BD29" s="62">
        <v>148163</v>
      </c>
      <c r="BE29" s="62"/>
      <c r="BF29" s="62"/>
      <c r="BG29" s="62"/>
      <c r="BH29" s="60">
        <v>42250</v>
      </c>
      <c r="BI29" s="60">
        <v>22000</v>
      </c>
      <c r="BJ29" s="60">
        <v>2000</v>
      </c>
      <c r="BK29" s="60">
        <v>-4250</v>
      </c>
      <c r="BL29" s="60"/>
      <c r="BM29" s="60">
        <v>6750</v>
      </c>
      <c r="BN29" s="60"/>
      <c r="BO29" s="60"/>
      <c r="BP29" s="60">
        <v>419683</v>
      </c>
      <c r="BQ29" s="60">
        <v>64750</v>
      </c>
      <c r="BR29" s="60"/>
      <c r="BS29" s="60"/>
      <c r="BT29" s="60"/>
      <c r="BU29" s="60"/>
      <c r="BV29" s="60"/>
      <c r="BW29" s="60"/>
      <c r="BX29" s="60"/>
      <c r="BY29" s="60"/>
      <c r="BZ29" s="60"/>
      <c r="CA29" s="60"/>
      <c r="CB29" s="60">
        <v>8000</v>
      </c>
      <c r="CC29" s="60">
        <v>-628</v>
      </c>
      <c r="CD29" s="60"/>
      <c r="CE29" s="60"/>
      <c r="CF29" s="60">
        <v>18575</v>
      </c>
      <c r="CG29" s="60"/>
      <c r="CH29" s="60"/>
      <c r="CI29" s="60"/>
      <c r="CJ29" s="60">
        <v>6896</v>
      </c>
      <c r="CK29" s="60">
        <v>3423</v>
      </c>
      <c r="CL29" s="60">
        <v>65137</v>
      </c>
      <c r="CM29" s="72">
        <v>3023</v>
      </c>
      <c r="CN29" s="72"/>
      <c r="CO29" s="72"/>
      <c r="CP29" s="72">
        <v>-2023</v>
      </c>
      <c r="CQ29" s="60">
        <v>5327</v>
      </c>
      <c r="CR29" s="60">
        <v>-5327</v>
      </c>
      <c r="CS29" s="60">
        <v>24380</v>
      </c>
      <c r="CT29" s="60">
        <v>27357</v>
      </c>
      <c r="CU29" s="60"/>
      <c r="CV29" s="60"/>
      <c r="CW29" s="60"/>
      <c r="CX29" s="60"/>
      <c r="CY29" s="60"/>
      <c r="CZ29" s="81">
        <v>405434</v>
      </c>
    </row>
    <row r="30" spans="1:104" s="3" customFormat="1" x14ac:dyDescent="0.25">
      <c r="A30" s="4">
        <v>838</v>
      </c>
      <c r="B30" s="19" t="s">
        <v>23</v>
      </c>
      <c r="C30" s="40">
        <f t="shared" si="0"/>
        <v>86349034</v>
      </c>
      <c r="D30" s="61">
        <v>70783620</v>
      </c>
      <c r="E30" s="62"/>
      <c r="F30" s="62"/>
      <c r="G30" s="62"/>
      <c r="H30" s="62"/>
      <c r="I30" s="62">
        <v>478132</v>
      </c>
      <c r="J30" s="62"/>
      <c r="K30" s="62"/>
      <c r="L30" s="62"/>
      <c r="M30" s="62"/>
      <c r="N30" s="62"/>
      <c r="O30" s="60"/>
      <c r="P30" s="60"/>
      <c r="Q30" s="60">
        <f>52451+43716+2640+11886+8580+15840+4749</f>
        <v>139862</v>
      </c>
      <c r="R30" s="60"/>
      <c r="S30" s="60"/>
      <c r="T30" s="60"/>
      <c r="U30" s="60"/>
      <c r="V30" s="60"/>
      <c r="W30" s="60">
        <v>25000</v>
      </c>
      <c r="X30" s="60">
        <v>72000</v>
      </c>
      <c r="Y30" s="60">
        <v>2109554</v>
      </c>
      <c r="Z30" s="60">
        <v>842</v>
      </c>
      <c r="AA30" s="60">
        <v>63730</v>
      </c>
      <c r="AB30" s="60">
        <v>651335</v>
      </c>
      <c r="AC30" s="60">
        <v>103924</v>
      </c>
      <c r="AD30" s="60"/>
      <c r="AE30" s="60"/>
      <c r="AF30" s="60"/>
      <c r="AG30" s="60">
        <v>500000</v>
      </c>
      <c r="AH30" s="62"/>
      <c r="AI30" s="62"/>
      <c r="AJ30" s="62"/>
      <c r="AK30" s="62">
        <v>1351261</v>
      </c>
      <c r="AL30" s="62">
        <v>99723</v>
      </c>
      <c r="AM30" s="62"/>
      <c r="AN30" s="62"/>
      <c r="AO30" s="62"/>
      <c r="AP30" s="62"/>
      <c r="AQ30" s="62">
        <v>25500</v>
      </c>
      <c r="AR30" s="62"/>
      <c r="AS30" s="62"/>
      <c r="AT30" s="62"/>
      <c r="AU30" s="62"/>
      <c r="AV30" s="62">
        <v>247200</v>
      </c>
      <c r="AW30" s="62"/>
      <c r="AX30" s="62"/>
      <c r="AY30" s="62"/>
      <c r="AZ30" s="62"/>
      <c r="BA30" s="62">
        <v>698260</v>
      </c>
      <c r="BB30" s="62">
        <v>24500</v>
      </c>
      <c r="BC30" s="62">
        <v>88561</v>
      </c>
      <c r="BD30" s="62"/>
      <c r="BE30" s="62"/>
      <c r="BF30" s="62"/>
      <c r="BG30" s="62"/>
      <c r="BH30" s="60">
        <v>4000</v>
      </c>
      <c r="BI30" s="60">
        <v>6000</v>
      </c>
      <c r="BJ30" s="60">
        <v>4000</v>
      </c>
      <c r="BK30" s="60"/>
      <c r="BL30" s="60"/>
      <c r="BM30" s="60">
        <v>24000</v>
      </c>
      <c r="BN30" s="60"/>
      <c r="BO30" s="60"/>
      <c r="BP30" s="60">
        <v>1260871</v>
      </c>
      <c r="BQ30" s="60">
        <v>561725</v>
      </c>
      <c r="BR30" s="60"/>
      <c r="BS30" s="60"/>
      <c r="BT30" s="60"/>
      <c r="BU30" s="60"/>
      <c r="BV30" s="60"/>
      <c r="BW30" s="60"/>
      <c r="BX30" s="60"/>
      <c r="BY30" s="60"/>
      <c r="BZ30" s="60"/>
      <c r="CA30" s="60"/>
      <c r="CB30" s="60">
        <v>1035</v>
      </c>
      <c r="CC30" s="60"/>
      <c r="CD30" s="60"/>
      <c r="CE30" s="60"/>
      <c r="CF30" s="60">
        <v>34522</v>
      </c>
      <c r="CG30" s="60"/>
      <c r="CH30" s="60"/>
      <c r="CI30" s="60">
        <v>3999</v>
      </c>
      <c r="CJ30" s="60">
        <v>31054</v>
      </c>
      <c r="CK30" s="60">
        <v>1000</v>
      </c>
      <c r="CL30" s="60">
        <v>102982</v>
      </c>
      <c r="CM30" s="72">
        <v>3772</v>
      </c>
      <c r="CN30" s="72"/>
      <c r="CO30" s="72"/>
      <c r="CP30" s="72"/>
      <c r="CQ30" s="60">
        <v>125906</v>
      </c>
      <c r="CR30" s="60">
        <v>-3750</v>
      </c>
      <c r="CS30" s="60">
        <v>29050</v>
      </c>
      <c r="CT30" s="60">
        <v>35586</v>
      </c>
      <c r="CU30" s="60"/>
      <c r="CV30" s="60"/>
      <c r="CW30" s="60"/>
      <c r="CX30" s="60">
        <v>6000000</v>
      </c>
      <c r="CY30" s="60">
        <v>42604</v>
      </c>
      <c r="CZ30" s="81">
        <v>617674</v>
      </c>
    </row>
    <row r="31" spans="1:104" s="3" customFormat="1" x14ac:dyDescent="0.25">
      <c r="A31" s="4">
        <v>840</v>
      </c>
      <c r="B31" s="19" t="s">
        <v>24</v>
      </c>
      <c r="C31" s="40">
        <f t="shared" si="0"/>
        <v>11318435</v>
      </c>
      <c r="D31" s="61">
        <v>9419678</v>
      </c>
      <c r="E31" s="62"/>
      <c r="F31" s="62"/>
      <c r="G31" s="62"/>
      <c r="H31" s="62"/>
      <c r="I31" s="62">
        <v>41722</v>
      </c>
      <c r="J31" s="62">
        <v>17633</v>
      </c>
      <c r="K31" s="62"/>
      <c r="L31" s="62"/>
      <c r="M31" s="62"/>
      <c r="N31" s="62"/>
      <c r="O31" s="60"/>
      <c r="P31" s="60"/>
      <c r="Q31" s="60">
        <f>26115+6831+51762</f>
        <v>84708</v>
      </c>
      <c r="R31" s="60"/>
      <c r="S31" s="60"/>
      <c r="T31" s="60"/>
      <c r="U31" s="60"/>
      <c r="V31" s="60"/>
      <c r="W31" s="60"/>
      <c r="X31" s="60"/>
      <c r="Y31" s="60">
        <v>199040</v>
      </c>
      <c r="Z31" s="60">
        <v>34232</v>
      </c>
      <c r="AA31" s="60">
        <v>8</v>
      </c>
      <c r="AB31" s="60">
        <v>84546</v>
      </c>
      <c r="AC31" s="60">
        <v>11689</v>
      </c>
      <c r="AD31" s="60"/>
      <c r="AE31" s="60"/>
      <c r="AF31" s="60"/>
      <c r="AG31" s="60"/>
      <c r="AH31" s="62"/>
      <c r="AI31" s="62"/>
      <c r="AJ31" s="62"/>
      <c r="AK31" s="62">
        <v>378275</v>
      </c>
      <c r="AL31" s="62">
        <v>49602</v>
      </c>
      <c r="AM31" s="62"/>
      <c r="AN31" s="62"/>
      <c r="AO31" s="62"/>
      <c r="AP31" s="62"/>
      <c r="AQ31" s="62"/>
      <c r="AR31" s="62"/>
      <c r="AS31" s="62"/>
      <c r="AT31" s="62"/>
      <c r="AU31" s="62"/>
      <c r="AV31" s="62"/>
      <c r="AW31" s="62"/>
      <c r="AX31" s="62"/>
      <c r="AY31" s="62"/>
      <c r="AZ31" s="62"/>
      <c r="BA31" s="62">
        <v>61986</v>
      </c>
      <c r="BB31" s="62"/>
      <c r="BC31" s="62"/>
      <c r="BD31" s="62">
        <v>92596</v>
      </c>
      <c r="BE31" s="62"/>
      <c r="BF31" s="62"/>
      <c r="BG31" s="62"/>
      <c r="BH31" s="60"/>
      <c r="BI31" s="60"/>
      <c r="BJ31" s="60">
        <v>4000</v>
      </c>
      <c r="BK31" s="60"/>
      <c r="BL31" s="60"/>
      <c r="BM31" s="60"/>
      <c r="BN31" s="60"/>
      <c r="BO31" s="60"/>
      <c r="BP31" s="60"/>
      <c r="BQ31" s="60"/>
      <c r="BR31" s="60"/>
      <c r="BS31" s="60"/>
      <c r="BT31" s="60"/>
      <c r="BU31" s="60"/>
      <c r="BV31" s="60"/>
      <c r="BW31" s="60"/>
      <c r="BX31" s="60"/>
      <c r="BY31" s="60"/>
      <c r="BZ31" s="60"/>
      <c r="CA31" s="60">
        <v>598460</v>
      </c>
      <c r="CB31" s="60">
        <v>15538</v>
      </c>
      <c r="CC31" s="60"/>
      <c r="CD31" s="60"/>
      <c r="CE31" s="60"/>
      <c r="CF31" s="60">
        <v>17163</v>
      </c>
      <c r="CG31" s="60"/>
      <c r="CH31" s="60"/>
      <c r="CI31" s="60"/>
      <c r="CJ31" s="60">
        <v>3638</v>
      </c>
      <c r="CK31" s="60"/>
      <c r="CL31" s="60">
        <v>48725</v>
      </c>
      <c r="CM31" s="72">
        <v>9000</v>
      </c>
      <c r="CN31" s="72">
        <v>-886</v>
      </c>
      <c r="CO31" s="72"/>
      <c r="CP31" s="72">
        <v>-8114</v>
      </c>
      <c r="CQ31" s="60">
        <v>15592</v>
      </c>
      <c r="CR31" s="60"/>
      <c r="CS31" s="60">
        <v>20749</v>
      </c>
      <c r="CT31" s="60">
        <v>21631</v>
      </c>
      <c r="CU31" s="60"/>
      <c r="CV31" s="60"/>
      <c r="CW31" s="60"/>
      <c r="CX31" s="60"/>
      <c r="CY31" s="60"/>
      <c r="CZ31" s="81">
        <v>97224</v>
      </c>
    </row>
    <row r="32" spans="1:104" s="3" customFormat="1" x14ac:dyDescent="0.25">
      <c r="A32" s="4">
        <v>842</v>
      </c>
      <c r="B32" s="19" t="s">
        <v>25</v>
      </c>
      <c r="C32" s="40">
        <f t="shared" si="0"/>
        <v>12574416</v>
      </c>
      <c r="D32" s="61">
        <v>10832048</v>
      </c>
      <c r="E32" s="62"/>
      <c r="F32" s="62"/>
      <c r="G32" s="62"/>
      <c r="H32" s="62"/>
      <c r="I32" s="62">
        <v>15862</v>
      </c>
      <c r="J32" s="62"/>
      <c r="K32" s="62">
        <v>4238</v>
      </c>
      <c r="L32" s="62"/>
      <c r="M32" s="62"/>
      <c r="N32" s="62"/>
      <c r="O32" s="60"/>
      <c r="P32" s="60"/>
      <c r="Q32" s="60">
        <v>6336</v>
      </c>
      <c r="R32" s="60"/>
      <c r="S32" s="60"/>
      <c r="T32" s="60"/>
      <c r="U32" s="60"/>
      <c r="V32" s="60"/>
      <c r="W32" s="60"/>
      <c r="X32" s="60"/>
      <c r="Y32" s="60">
        <v>39484</v>
      </c>
      <c r="Z32" s="60">
        <v>2317</v>
      </c>
      <c r="AA32" s="60">
        <v>4339</v>
      </c>
      <c r="AB32" s="60">
        <v>7</v>
      </c>
      <c r="AC32" s="60">
        <v>15585</v>
      </c>
      <c r="AD32" s="60"/>
      <c r="AE32" s="60"/>
      <c r="AF32" s="60"/>
      <c r="AG32" s="60"/>
      <c r="AH32" s="62"/>
      <c r="AI32" s="62"/>
      <c r="AJ32" s="62"/>
      <c r="AK32" s="62">
        <v>595559</v>
      </c>
      <c r="AL32" s="62"/>
      <c r="AM32" s="62"/>
      <c r="AN32" s="62"/>
      <c r="AO32" s="62"/>
      <c r="AP32" s="62"/>
      <c r="AQ32" s="62"/>
      <c r="AR32" s="62"/>
      <c r="AS32" s="62"/>
      <c r="AT32" s="62"/>
      <c r="AU32" s="62"/>
      <c r="AV32" s="62"/>
      <c r="AW32" s="62"/>
      <c r="AX32" s="62"/>
      <c r="AY32" s="62"/>
      <c r="AZ32" s="62"/>
      <c r="BA32" s="62">
        <v>70385</v>
      </c>
      <c r="BB32" s="62">
        <v>7774</v>
      </c>
      <c r="BC32" s="62">
        <v>38777</v>
      </c>
      <c r="BD32" s="62">
        <v>114001</v>
      </c>
      <c r="BE32" s="62"/>
      <c r="BF32" s="62"/>
      <c r="BG32" s="62"/>
      <c r="BH32" s="60"/>
      <c r="BI32" s="60"/>
      <c r="BJ32" s="60"/>
      <c r="BK32" s="60"/>
      <c r="BL32" s="60"/>
      <c r="BM32" s="60"/>
      <c r="BN32" s="60">
        <v>8000</v>
      </c>
      <c r="BO32" s="60"/>
      <c r="BP32" s="60"/>
      <c r="BQ32" s="60"/>
      <c r="BR32" s="60"/>
      <c r="BS32" s="60"/>
      <c r="BT32" s="60"/>
      <c r="BU32" s="60"/>
      <c r="BV32" s="60"/>
      <c r="BW32" s="60"/>
      <c r="BX32" s="60">
        <v>540000</v>
      </c>
      <c r="BY32" s="60"/>
      <c r="BZ32" s="60"/>
      <c r="CA32" s="60"/>
      <c r="CB32" s="60">
        <v>13037</v>
      </c>
      <c r="CC32" s="60">
        <v>-13037</v>
      </c>
      <c r="CD32" s="60"/>
      <c r="CE32" s="60"/>
      <c r="CF32" s="60"/>
      <c r="CG32" s="60"/>
      <c r="CH32" s="60"/>
      <c r="CI32" s="60"/>
      <c r="CJ32" s="60">
        <v>6439</v>
      </c>
      <c r="CK32" s="60">
        <v>19577</v>
      </c>
      <c r="CL32" s="60">
        <v>56420</v>
      </c>
      <c r="CM32" s="72">
        <v>1000</v>
      </c>
      <c r="CN32" s="72"/>
      <c r="CO32" s="72"/>
      <c r="CP32" s="72"/>
      <c r="CQ32" s="60">
        <v>1171</v>
      </c>
      <c r="CR32" s="60">
        <v>-1</v>
      </c>
      <c r="CS32" s="60">
        <v>24524</v>
      </c>
      <c r="CT32" s="60">
        <v>21953</v>
      </c>
      <c r="CU32" s="60"/>
      <c r="CV32" s="60"/>
      <c r="CW32" s="60"/>
      <c r="CX32" s="60"/>
      <c r="CY32" s="60">
        <v>40390</v>
      </c>
      <c r="CZ32" s="81">
        <v>108231</v>
      </c>
    </row>
    <row r="33" spans="1:104" s="3" customFormat="1" x14ac:dyDescent="0.25">
      <c r="A33" s="4">
        <v>844</v>
      </c>
      <c r="B33" s="19" t="s">
        <v>26</v>
      </c>
      <c r="C33" s="40">
        <f t="shared" si="0"/>
        <v>17461240</v>
      </c>
      <c r="D33" s="61">
        <v>15366612</v>
      </c>
      <c r="E33" s="62">
        <v>26603</v>
      </c>
      <c r="F33" s="62"/>
      <c r="G33" s="62"/>
      <c r="H33" s="62"/>
      <c r="I33" s="62"/>
      <c r="J33" s="62"/>
      <c r="K33" s="62"/>
      <c r="L33" s="62"/>
      <c r="M33" s="62"/>
      <c r="N33" s="62"/>
      <c r="O33" s="60"/>
      <c r="P33" s="60"/>
      <c r="Q33" s="60">
        <f>3520+465-465+3485+3837</f>
        <v>10842</v>
      </c>
      <c r="R33" s="60">
        <v>465</v>
      </c>
      <c r="S33" s="60"/>
      <c r="T33" s="60"/>
      <c r="U33" s="60"/>
      <c r="V33" s="60"/>
      <c r="W33" s="60"/>
      <c r="X33" s="60"/>
      <c r="Y33" s="60">
        <v>349159</v>
      </c>
      <c r="Z33" s="60">
        <v>1592</v>
      </c>
      <c r="AA33" s="60">
        <v>20968</v>
      </c>
      <c r="AB33" s="60">
        <v>95415</v>
      </c>
      <c r="AC33" s="60">
        <v>24582</v>
      </c>
      <c r="AD33" s="60"/>
      <c r="AE33" s="60"/>
      <c r="AF33" s="60"/>
      <c r="AG33" s="60"/>
      <c r="AH33" s="62">
        <v>423388</v>
      </c>
      <c r="AI33" s="62"/>
      <c r="AJ33" s="62"/>
      <c r="AK33" s="62">
        <v>3</v>
      </c>
      <c r="AL33" s="62"/>
      <c r="AM33" s="62"/>
      <c r="AN33" s="62"/>
      <c r="AO33" s="62"/>
      <c r="AP33" s="62"/>
      <c r="AQ33" s="62"/>
      <c r="AR33" s="62"/>
      <c r="AS33" s="62"/>
      <c r="AT33" s="62"/>
      <c r="AU33" s="62"/>
      <c r="AV33" s="62"/>
      <c r="AW33" s="62"/>
      <c r="AX33" s="62"/>
      <c r="AY33" s="62"/>
      <c r="AZ33" s="62"/>
      <c r="BA33" s="62">
        <v>81003</v>
      </c>
      <c r="BB33" s="62">
        <v>11115</v>
      </c>
      <c r="BC33" s="62"/>
      <c r="BD33" s="62">
        <v>139670</v>
      </c>
      <c r="BE33" s="62"/>
      <c r="BF33" s="62"/>
      <c r="BG33" s="62"/>
      <c r="BH33" s="60">
        <v>10000</v>
      </c>
      <c r="BI33" s="60">
        <v>2000</v>
      </c>
      <c r="BJ33" s="60">
        <v>2000</v>
      </c>
      <c r="BK33" s="60"/>
      <c r="BL33" s="60"/>
      <c r="BM33" s="60"/>
      <c r="BN33" s="60"/>
      <c r="BO33" s="60"/>
      <c r="BP33" s="60">
        <v>466965</v>
      </c>
      <c r="BQ33" s="60"/>
      <c r="BR33" s="60"/>
      <c r="BS33" s="60"/>
      <c r="BT33" s="60"/>
      <c r="BU33" s="60"/>
      <c r="BV33" s="60"/>
      <c r="BW33" s="60"/>
      <c r="BX33" s="60"/>
      <c r="BY33" s="60"/>
      <c r="BZ33" s="60"/>
      <c r="CA33" s="60">
        <v>106180</v>
      </c>
      <c r="CB33" s="60">
        <v>8000</v>
      </c>
      <c r="CC33" s="60">
        <v>-6653</v>
      </c>
      <c r="CD33" s="60"/>
      <c r="CE33" s="60"/>
      <c r="CF33" s="60">
        <v>2</v>
      </c>
      <c r="CG33" s="60"/>
      <c r="CH33" s="60"/>
      <c r="CI33" s="60">
        <v>111</v>
      </c>
      <c r="CJ33" s="60">
        <v>4742</v>
      </c>
      <c r="CK33" s="60">
        <v>7903</v>
      </c>
      <c r="CL33" s="60">
        <v>63411</v>
      </c>
      <c r="CM33" s="72">
        <v>27</v>
      </c>
      <c r="CN33" s="72"/>
      <c r="CO33" s="72"/>
      <c r="CP33" s="72"/>
      <c r="CQ33" s="60">
        <v>238</v>
      </c>
      <c r="CR33" s="60">
        <v>-238</v>
      </c>
      <c r="CS33" s="60">
        <v>35599</v>
      </c>
      <c r="CT33" s="60">
        <v>22976</v>
      </c>
      <c r="CU33" s="60"/>
      <c r="CV33" s="60"/>
      <c r="CW33" s="60"/>
      <c r="CX33" s="60"/>
      <c r="CY33" s="60"/>
      <c r="CZ33" s="81">
        <v>186560</v>
      </c>
    </row>
    <row r="34" spans="1:104" s="3" customFormat="1" x14ac:dyDescent="0.25">
      <c r="A34" s="4">
        <v>846</v>
      </c>
      <c r="B34" s="19" t="s">
        <v>27</v>
      </c>
      <c r="C34" s="40">
        <f t="shared" si="0"/>
        <v>15412061</v>
      </c>
      <c r="D34" s="61">
        <v>14366827</v>
      </c>
      <c r="E34" s="62"/>
      <c r="F34" s="62"/>
      <c r="G34" s="62"/>
      <c r="H34" s="62"/>
      <c r="I34" s="62">
        <v>67465</v>
      </c>
      <c r="J34" s="62"/>
      <c r="K34" s="62"/>
      <c r="L34" s="62"/>
      <c r="M34" s="62"/>
      <c r="N34" s="62"/>
      <c r="O34" s="60"/>
      <c r="P34" s="60"/>
      <c r="Q34" s="60">
        <f>1990+1001</f>
        <v>2991</v>
      </c>
      <c r="R34" s="60"/>
      <c r="S34" s="60"/>
      <c r="T34" s="60"/>
      <c r="U34" s="60"/>
      <c r="V34" s="60"/>
      <c r="W34" s="60"/>
      <c r="X34" s="60"/>
      <c r="Y34" s="60">
        <v>0</v>
      </c>
      <c r="Z34" s="60">
        <v>9665</v>
      </c>
      <c r="AA34" s="60">
        <v>0</v>
      </c>
      <c r="AB34" s="60">
        <v>24579</v>
      </c>
      <c r="AC34" s="60">
        <v>14593</v>
      </c>
      <c r="AD34" s="60"/>
      <c r="AE34" s="60"/>
      <c r="AF34" s="60"/>
      <c r="AG34" s="60"/>
      <c r="AH34" s="62">
        <v>81497</v>
      </c>
      <c r="AI34" s="62"/>
      <c r="AJ34" s="62"/>
      <c r="AK34" s="62"/>
      <c r="AL34" s="62">
        <v>296039</v>
      </c>
      <c r="AM34" s="62"/>
      <c r="AN34" s="62"/>
      <c r="AO34" s="62"/>
      <c r="AP34" s="62"/>
      <c r="AQ34" s="62"/>
      <c r="AR34" s="62"/>
      <c r="AS34" s="62"/>
      <c r="AT34" s="62"/>
      <c r="AU34" s="62"/>
      <c r="AV34" s="62"/>
      <c r="AW34" s="62"/>
      <c r="AX34" s="62"/>
      <c r="AY34" s="62"/>
      <c r="AZ34" s="62"/>
      <c r="BA34" s="62"/>
      <c r="BB34" s="62"/>
      <c r="BC34" s="62"/>
      <c r="BD34" s="62">
        <v>160452</v>
      </c>
      <c r="BE34" s="62"/>
      <c r="BF34" s="62"/>
      <c r="BG34" s="62"/>
      <c r="BH34" s="60"/>
      <c r="BI34" s="60"/>
      <c r="BJ34" s="60"/>
      <c r="BK34" s="60"/>
      <c r="BL34" s="60"/>
      <c r="BM34" s="60"/>
      <c r="BN34" s="60"/>
      <c r="BO34" s="60"/>
      <c r="BP34" s="60"/>
      <c r="BQ34" s="60"/>
      <c r="BR34" s="60"/>
      <c r="BS34" s="60"/>
      <c r="BT34" s="60"/>
      <c r="BU34" s="60"/>
      <c r="BV34" s="60"/>
      <c r="BW34" s="60"/>
      <c r="BX34" s="60"/>
      <c r="BY34" s="60"/>
      <c r="BZ34" s="60"/>
      <c r="CA34" s="60"/>
      <c r="CB34" s="60">
        <v>15538</v>
      </c>
      <c r="CC34" s="60"/>
      <c r="CD34" s="60"/>
      <c r="CE34" s="60"/>
      <c r="CF34" s="60"/>
      <c r="CG34" s="60"/>
      <c r="CH34" s="60"/>
      <c r="CI34" s="60">
        <v>250</v>
      </c>
      <c r="CJ34" s="60">
        <v>22434</v>
      </c>
      <c r="CK34" s="60">
        <v>35495</v>
      </c>
      <c r="CL34" s="60">
        <v>56555</v>
      </c>
      <c r="CM34" s="72">
        <v>1000</v>
      </c>
      <c r="CN34" s="72"/>
      <c r="CO34" s="72"/>
      <c r="CP34" s="72"/>
      <c r="CQ34" s="60">
        <v>75872</v>
      </c>
      <c r="CR34" s="60"/>
      <c r="CS34" s="60">
        <v>31631</v>
      </c>
      <c r="CT34" s="60">
        <v>22745</v>
      </c>
      <c r="CU34" s="60"/>
      <c r="CV34" s="60"/>
      <c r="CW34" s="60"/>
      <c r="CX34" s="60"/>
      <c r="CY34" s="60"/>
      <c r="CZ34" s="81">
        <v>126433</v>
      </c>
    </row>
    <row r="35" spans="1:104" s="3" customFormat="1" x14ac:dyDescent="0.25">
      <c r="A35" s="4">
        <v>847</v>
      </c>
      <c r="B35" s="19" t="s">
        <v>28</v>
      </c>
      <c r="C35" s="40">
        <f t="shared" si="0"/>
        <v>31854559</v>
      </c>
      <c r="D35" s="61">
        <v>29512395</v>
      </c>
      <c r="E35" s="62"/>
      <c r="F35" s="62"/>
      <c r="G35" s="62"/>
      <c r="H35" s="62"/>
      <c r="I35" s="62">
        <v>179890</v>
      </c>
      <c r="J35" s="62"/>
      <c r="K35" s="62"/>
      <c r="L35" s="62"/>
      <c r="M35" s="62"/>
      <c r="N35" s="62"/>
      <c r="O35" s="60"/>
      <c r="P35" s="60"/>
      <c r="Q35" s="60">
        <f>10379+4511+49+5879-49+18192+21317+1980+9966</f>
        <v>72224</v>
      </c>
      <c r="R35" s="60">
        <v>49</v>
      </c>
      <c r="S35" s="60"/>
      <c r="T35" s="60"/>
      <c r="U35" s="60"/>
      <c r="V35" s="60"/>
      <c r="W35" s="60"/>
      <c r="X35" s="60"/>
      <c r="Y35" s="60">
        <v>1</v>
      </c>
      <c r="Z35" s="60">
        <v>0</v>
      </c>
      <c r="AA35" s="60">
        <v>0</v>
      </c>
      <c r="AB35" s="60">
        <v>0</v>
      </c>
      <c r="AC35" s="60">
        <v>26778</v>
      </c>
      <c r="AD35" s="60"/>
      <c r="AE35" s="60"/>
      <c r="AF35" s="60"/>
      <c r="AG35" s="60"/>
      <c r="AH35" s="62">
        <v>236880</v>
      </c>
      <c r="AI35" s="62"/>
      <c r="AJ35" s="62"/>
      <c r="AK35" s="62"/>
      <c r="AL35" s="62"/>
      <c r="AM35" s="62"/>
      <c r="AN35" s="62"/>
      <c r="AO35" s="62"/>
      <c r="AP35" s="62"/>
      <c r="AQ35" s="62"/>
      <c r="AR35" s="62"/>
      <c r="AS35" s="62"/>
      <c r="AT35" s="62"/>
      <c r="AU35" s="62"/>
      <c r="AV35" s="62">
        <v>212300</v>
      </c>
      <c r="AW35" s="62"/>
      <c r="AX35" s="62"/>
      <c r="AY35" s="62"/>
      <c r="AZ35" s="62"/>
      <c r="BA35" s="62">
        <v>112930</v>
      </c>
      <c r="BB35" s="62">
        <v>11611</v>
      </c>
      <c r="BC35" s="62">
        <v>43388</v>
      </c>
      <c r="BD35" s="62"/>
      <c r="BE35" s="62"/>
      <c r="BF35" s="62"/>
      <c r="BG35" s="62"/>
      <c r="BH35" s="60"/>
      <c r="BI35" s="60">
        <v>4250</v>
      </c>
      <c r="BJ35" s="60"/>
      <c r="BK35" s="60"/>
      <c r="BL35" s="60"/>
      <c r="BM35" s="60">
        <v>2000</v>
      </c>
      <c r="BN35" s="60">
        <v>2000</v>
      </c>
      <c r="BO35" s="60"/>
      <c r="BP35" s="60"/>
      <c r="BQ35" s="60"/>
      <c r="BR35" s="60">
        <v>905295</v>
      </c>
      <c r="BS35" s="60"/>
      <c r="BT35" s="60"/>
      <c r="BU35" s="60"/>
      <c r="BV35" s="60"/>
      <c r="BW35" s="60"/>
      <c r="BX35" s="60"/>
      <c r="BY35" s="60"/>
      <c r="BZ35" s="60"/>
      <c r="CA35" s="60">
        <v>14025</v>
      </c>
      <c r="CB35" s="60"/>
      <c r="CC35" s="60"/>
      <c r="CD35" s="60"/>
      <c r="CE35" s="60"/>
      <c r="CF35" s="60">
        <v>21764</v>
      </c>
      <c r="CG35" s="60"/>
      <c r="CH35" s="60"/>
      <c r="CI35" s="60"/>
      <c r="CJ35" s="60">
        <v>16918</v>
      </c>
      <c r="CK35" s="60"/>
      <c r="CL35" s="60">
        <v>17502</v>
      </c>
      <c r="CM35" s="72">
        <v>1999</v>
      </c>
      <c r="CN35" s="72"/>
      <c r="CO35" s="72">
        <v>597</v>
      </c>
      <c r="CP35" s="72"/>
      <c r="CQ35" s="60">
        <v>7819</v>
      </c>
      <c r="CR35" s="60">
        <v>-319</v>
      </c>
      <c r="CS35" s="60">
        <v>26162</v>
      </c>
      <c r="CT35" s="60">
        <v>26279</v>
      </c>
      <c r="CU35" s="60"/>
      <c r="CV35" s="60"/>
      <c r="CW35" s="60"/>
      <c r="CX35" s="60"/>
      <c r="CY35" s="60">
        <v>37708</v>
      </c>
      <c r="CZ35" s="81">
        <v>362114</v>
      </c>
    </row>
    <row r="36" spans="1:104" s="3" customFormat="1" x14ac:dyDescent="0.25">
      <c r="A36" s="4">
        <v>848</v>
      </c>
      <c r="B36" s="19" t="s">
        <v>29</v>
      </c>
      <c r="C36" s="40">
        <f t="shared" si="0"/>
        <v>29802484</v>
      </c>
      <c r="D36" s="61">
        <v>25715326</v>
      </c>
      <c r="E36" s="62"/>
      <c r="F36" s="62"/>
      <c r="G36" s="62"/>
      <c r="H36" s="62"/>
      <c r="I36" s="62">
        <v>169391</v>
      </c>
      <c r="J36" s="62"/>
      <c r="K36" s="62"/>
      <c r="L36" s="62"/>
      <c r="M36" s="62"/>
      <c r="N36" s="62"/>
      <c r="O36" s="60"/>
      <c r="P36" s="60"/>
      <c r="Q36" s="60">
        <f>5224+1426+347</f>
        <v>6997</v>
      </c>
      <c r="R36" s="60"/>
      <c r="S36" s="60"/>
      <c r="T36" s="60"/>
      <c r="U36" s="60"/>
      <c r="V36" s="60"/>
      <c r="W36" s="60"/>
      <c r="X36" s="60">
        <v>21147</v>
      </c>
      <c r="Y36" s="60">
        <v>0</v>
      </c>
      <c r="Z36" s="60">
        <v>0</v>
      </c>
      <c r="AA36" s="60">
        <v>518</v>
      </c>
      <c r="AB36" s="60">
        <v>620</v>
      </c>
      <c r="AC36" s="60">
        <v>25290</v>
      </c>
      <c r="AD36" s="60"/>
      <c r="AE36" s="60"/>
      <c r="AF36" s="60"/>
      <c r="AG36" s="60"/>
      <c r="AH36" s="62">
        <v>404602</v>
      </c>
      <c r="AI36" s="62">
        <v>752375</v>
      </c>
      <c r="AJ36" s="62"/>
      <c r="AK36" s="62">
        <v>1404770</v>
      </c>
      <c r="AL36" s="62"/>
      <c r="AM36" s="62"/>
      <c r="AN36" s="62"/>
      <c r="AO36" s="62"/>
      <c r="AP36" s="62"/>
      <c r="AQ36" s="62"/>
      <c r="AR36" s="62"/>
      <c r="AS36" s="62"/>
      <c r="AT36" s="62"/>
      <c r="AU36" s="62"/>
      <c r="AV36" s="62"/>
      <c r="AW36" s="62"/>
      <c r="AX36" s="62"/>
      <c r="AY36" s="62"/>
      <c r="AZ36" s="62"/>
      <c r="BA36" s="62">
        <v>281315</v>
      </c>
      <c r="BB36" s="62">
        <v>63170</v>
      </c>
      <c r="BC36" s="62"/>
      <c r="BD36" s="62">
        <v>168309</v>
      </c>
      <c r="BE36" s="62"/>
      <c r="BF36" s="62"/>
      <c r="BG36" s="62"/>
      <c r="BH36" s="60"/>
      <c r="BI36" s="60"/>
      <c r="BJ36" s="60"/>
      <c r="BK36" s="60"/>
      <c r="BL36" s="60"/>
      <c r="BM36" s="60">
        <v>11000</v>
      </c>
      <c r="BN36" s="60"/>
      <c r="BO36" s="60"/>
      <c r="BP36" s="60">
        <v>100000</v>
      </c>
      <c r="BQ36" s="60">
        <v>27000</v>
      </c>
      <c r="BR36" s="60"/>
      <c r="BS36" s="60"/>
      <c r="BT36" s="60"/>
      <c r="BU36" s="60"/>
      <c r="BV36" s="60"/>
      <c r="BW36" s="60"/>
      <c r="BX36" s="60"/>
      <c r="BY36" s="60"/>
      <c r="BZ36" s="60"/>
      <c r="CA36" s="60"/>
      <c r="CB36" s="60">
        <v>2173</v>
      </c>
      <c r="CC36" s="60"/>
      <c r="CD36" s="60"/>
      <c r="CE36" s="60"/>
      <c r="CF36" s="60"/>
      <c r="CG36" s="60"/>
      <c r="CH36" s="60"/>
      <c r="CI36" s="60"/>
      <c r="CJ36" s="60">
        <v>54574</v>
      </c>
      <c r="CK36" s="60"/>
      <c r="CL36" s="60"/>
      <c r="CM36" s="72">
        <v>2257</v>
      </c>
      <c r="CN36" s="72"/>
      <c r="CO36" s="72"/>
      <c r="CP36" s="72"/>
      <c r="CQ36" s="60">
        <v>275568</v>
      </c>
      <c r="CR36" s="60"/>
      <c r="CS36" s="60">
        <v>30705</v>
      </c>
      <c r="CT36" s="60">
        <v>25640</v>
      </c>
      <c r="CU36" s="60"/>
      <c r="CV36" s="60"/>
      <c r="CW36" s="60"/>
      <c r="CX36" s="60"/>
      <c r="CY36" s="60"/>
      <c r="CZ36" s="81">
        <v>259737</v>
      </c>
    </row>
    <row r="37" spans="1:104" s="3" customFormat="1" x14ac:dyDescent="0.25">
      <c r="A37" s="4">
        <v>850</v>
      </c>
      <c r="B37" s="19" t="s">
        <v>30</v>
      </c>
      <c r="C37" s="40">
        <f t="shared" si="0"/>
        <v>8849566</v>
      </c>
      <c r="D37" s="61">
        <v>8046715</v>
      </c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0"/>
      <c r="P37" s="60"/>
      <c r="Q37" s="60">
        <v>6644</v>
      </c>
      <c r="R37" s="60"/>
      <c r="S37" s="60"/>
      <c r="T37" s="60"/>
      <c r="U37" s="60"/>
      <c r="V37" s="60"/>
      <c r="W37" s="60"/>
      <c r="X37" s="60">
        <v>36900</v>
      </c>
      <c r="Y37" s="60">
        <v>173276</v>
      </c>
      <c r="Z37" s="60">
        <v>5653</v>
      </c>
      <c r="AA37" s="60">
        <v>10999</v>
      </c>
      <c r="AB37" s="60">
        <v>28648</v>
      </c>
      <c r="AC37" s="60">
        <v>8997</v>
      </c>
      <c r="AD37" s="60"/>
      <c r="AE37" s="60"/>
      <c r="AF37" s="60"/>
      <c r="AG37" s="60"/>
      <c r="AH37" s="62"/>
      <c r="AI37" s="62"/>
      <c r="AJ37" s="62"/>
      <c r="AK37" s="62"/>
      <c r="AL37" s="62">
        <v>58979</v>
      </c>
      <c r="AM37" s="62"/>
      <c r="AN37" s="62"/>
      <c r="AO37" s="62"/>
      <c r="AP37" s="62"/>
      <c r="AQ37" s="62"/>
      <c r="AR37" s="62"/>
      <c r="AS37" s="62"/>
      <c r="AT37" s="62"/>
      <c r="AU37" s="62"/>
      <c r="AV37" s="62"/>
      <c r="AW37" s="62"/>
      <c r="AX37" s="62"/>
      <c r="AY37" s="62"/>
      <c r="AZ37" s="62"/>
      <c r="BA37" s="62">
        <v>67241</v>
      </c>
      <c r="BB37" s="62">
        <v>27882</v>
      </c>
      <c r="BC37" s="62"/>
      <c r="BD37" s="62">
        <v>163546</v>
      </c>
      <c r="BE37" s="62"/>
      <c r="BF37" s="62"/>
      <c r="BG37" s="62"/>
      <c r="BH37" s="60"/>
      <c r="BI37" s="60"/>
      <c r="BJ37" s="60"/>
      <c r="BK37" s="60"/>
      <c r="BL37" s="60"/>
      <c r="BM37" s="60"/>
      <c r="BN37" s="60"/>
      <c r="BO37" s="60"/>
      <c r="BP37" s="60"/>
      <c r="BQ37" s="60"/>
      <c r="BR37" s="60"/>
      <c r="BS37" s="60"/>
      <c r="BT37" s="60"/>
      <c r="BU37" s="60"/>
      <c r="BV37" s="60"/>
      <c r="BW37" s="60"/>
      <c r="BX37" s="60"/>
      <c r="BY37" s="60"/>
      <c r="BZ37" s="60"/>
      <c r="CA37" s="60"/>
      <c r="CB37" s="60">
        <v>5965</v>
      </c>
      <c r="CC37" s="60">
        <v>-65</v>
      </c>
      <c r="CD37" s="60"/>
      <c r="CE37" s="60"/>
      <c r="CF37" s="60">
        <v>6434</v>
      </c>
      <c r="CG37" s="60"/>
      <c r="CH37" s="60"/>
      <c r="CI37" s="60"/>
      <c r="CJ37" s="60">
        <v>6149</v>
      </c>
      <c r="CK37" s="60"/>
      <c r="CL37" s="60">
        <v>52334</v>
      </c>
      <c r="CM37" s="72"/>
      <c r="CN37" s="72"/>
      <c r="CO37" s="72"/>
      <c r="CP37" s="72"/>
      <c r="CQ37" s="60"/>
      <c r="CR37" s="60"/>
      <c r="CS37" s="60">
        <v>20615</v>
      </c>
      <c r="CT37" s="60">
        <v>21282</v>
      </c>
      <c r="CU37" s="60"/>
      <c r="CV37" s="60"/>
      <c r="CW37" s="60"/>
      <c r="CX37" s="60"/>
      <c r="CY37" s="60"/>
      <c r="CZ37" s="81">
        <v>101372</v>
      </c>
    </row>
    <row r="38" spans="1:104" s="3" customFormat="1" x14ac:dyDescent="0.25">
      <c r="A38" s="4">
        <v>851</v>
      </c>
      <c r="B38" s="19" t="s">
        <v>31</v>
      </c>
      <c r="C38" s="40">
        <f t="shared" si="0"/>
        <v>12445530</v>
      </c>
      <c r="D38" s="61">
        <v>9651405</v>
      </c>
      <c r="E38" s="62"/>
      <c r="F38" s="62">
        <v>38344</v>
      </c>
      <c r="G38" s="62"/>
      <c r="H38" s="62"/>
      <c r="I38" s="62">
        <v>59391</v>
      </c>
      <c r="J38" s="62"/>
      <c r="K38" s="62"/>
      <c r="L38" s="62"/>
      <c r="M38" s="62"/>
      <c r="N38" s="62"/>
      <c r="O38" s="60"/>
      <c r="P38" s="60"/>
      <c r="Q38" s="60">
        <v>1128</v>
      </c>
      <c r="R38" s="60"/>
      <c r="S38" s="60"/>
      <c r="T38" s="60"/>
      <c r="U38" s="60"/>
      <c r="V38" s="60"/>
      <c r="W38" s="60">
        <v>70000</v>
      </c>
      <c r="X38" s="60"/>
      <c r="Y38" s="60">
        <v>2257</v>
      </c>
      <c r="Z38" s="60">
        <v>43</v>
      </c>
      <c r="AA38" s="60">
        <v>1136</v>
      </c>
      <c r="AB38" s="60">
        <v>13321</v>
      </c>
      <c r="AC38" s="60">
        <v>6730</v>
      </c>
      <c r="AD38" s="60"/>
      <c r="AE38" s="60"/>
      <c r="AF38" s="60"/>
      <c r="AG38" s="60"/>
      <c r="AH38" s="62"/>
      <c r="AI38" s="62"/>
      <c r="AJ38" s="62"/>
      <c r="AK38" s="62">
        <v>1741485</v>
      </c>
      <c r="AL38" s="62">
        <v>120742</v>
      </c>
      <c r="AM38" s="62"/>
      <c r="AN38" s="62"/>
      <c r="AO38" s="62"/>
      <c r="AP38" s="62"/>
      <c r="AQ38" s="62"/>
      <c r="AR38" s="62"/>
      <c r="AS38" s="62"/>
      <c r="AT38" s="62"/>
      <c r="AU38" s="62"/>
      <c r="AV38" s="62"/>
      <c r="AW38" s="62"/>
      <c r="AX38" s="62"/>
      <c r="AY38" s="62"/>
      <c r="AZ38" s="62"/>
      <c r="BA38" s="62">
        <v>126286</v>
      </c>
      <c r="BB38" s="62">
        <v>37000</v>
      </c>
      <c r="BC38" s="62"/>
      <c r="BD38" s="62"/>
      <c r="BE38" s="62"/>
      <c r="BF38" s="62"/>
      <c r="BG38" s="62"/>
      <c r="BH38" s="60"/>
      <c r="BI38" s="60"/>
      <c r="BJ38" s="60">
        <v>4000</v>
      </c>
      <c r="BK38" s="60"/>
      <c r="BL38" s="60"/>
      <c r="BM38" s="60"/>
      <c r="BN38" s="60"/>
      <c r="BO38" s="60"/>
      <c r="BP38" s="60"/>
      <c r="BQ38" s="60"/>
      <c r="BR38" s="60"/>
      <c r="BS38" s="60"/>
      <c r="BT38" s="60"/>
      <c r="BU38" s="60"/>
      <c r="BV38" s="60"/>
      <c r="BW38" s="60"/>
      <c r="BX38" s="60"/>
      <c r="BY38" s="60"/>
      <c r="BZ38" s="60"/>
      <c r="CA38" s="60">
        <v>375507</v>
      </c>
      <c r="CB38" s="60"/>
      <c r="CC38" s="60"/>
      <c r="CD38" s="60"/>
      <c r="CE38" s="60"/>
      <c r="CF38" s="60">
        <v>248</v>
      </c>
      <c r="CG38" s="60"/>
      <c r="CH38" s="60"/>
      <c r="CI38" s="60"/>
      <c r="CJ38" s="60">
        <v>5339</v>
      </c>
      <c r="CK38" s="60"/>
      <c r="CL38" s="60">
        <v>25753</v>
      </c>
      <c r="CM38" s="72"/>
      <c r="CN38" s="72"/>
      <c r="CO38" s="72"/>
      <c r="CP38" s="72"/>
      <c r="CQ38" s="60">
        <v>10328</v>
      </c>
      <c r="CR38" s="60">
        <v>-3203</v>
      </c>
      <c r="CS38" s="60">
        <v>21303</v>
      </c>
      <c r="CT38" s="60">
        <v>21651</v>
      </c>
      <c r="CU38" s="60"/>
      <c r="CV38" s="60"/>
      <c r="CW38" s="60"/>
      <c r="CX38" s="60"/>
      <c r="CY38" s="60"/>
      <c r="CZ38" s="81">
        <v>115336</v>
      </c>
    </row>
    <row r="39" spans="1:104" s="3" customFormat="1" x14ac:dyDescent="0.25">
      <c r="A39" s="4">
        <v>852</v>
      </c>
      <c r="B39" s="19" t="s">
        <v>32</v>
      </c>
      <c r="C39" s="40">
        <f t="shared" si="0"/>
        <v>12185269</v>
      </c>
      <c r="D39" s="61">
        <v>10956236</v>
      </c>
      <c r="E39" s="62"/>
      <c r="F39" s="62"/>
      <c r="G39" s="62"/>
      <c r="H39" s="62">
        <v>36726</v>
      </c>
      <c r="I39" s="62">
        <v>42521</v>
      </c>
      <c r="J39" s="62">
        <v>9821</v>
      </c>
      <c r="K39" s="62"/>
      <c r="L39" s="62">
        <v>92356</v>
      </c>
      <c r="M39" s="62"/>
      <c r="N39" s="62"/>
      <c r="O39" s="60"/>
      <c r="P39" s="60"/>
      <c r="Q39" s="60">
        <v>3289</v>
      </c>
      <c r="R39" s="60"/>
      <c r="S39" s="60"/>
      <c r="T39" s="60"/>
      <c r="U39" s="60"/>
      <c r="V39" s="60"/>
      <c r="W39" s="60">
        <v>26690</v>
      </c>
      <c r="X39" s="60"/>
      <c r="Y39" s="60">
        <v>323741</v>
      </c>
      <c r="Z39" s="60">
        <v>0</v>
      </c>
      <c r="AA39" s="60">
        <v>21330</v>
      </c>
      <c r="AB39" s="60">
        <v>66</v>
      </c>
      <c r="AC39" s="60">
        <v>13389</v>
      </c>
      <c r="AD39" s="60"/>
      <c r="AE39" s="60"/>
      <c r="AF39" s="60"/>
      <c r="AG39" s="60"/>
      <c r="AH39" s="62"/>
      <c r="AI39" s="62"/>
      <c r="AJ39" s="62"/>
      <c r="AK39" s="62"/>
      <c r="AL39" s="62">
        <v>60135</v>
      </c>
      <c r="AM39" s="62"/>
      <c r="AN39" s="62"/>
      <c r="AO39" s="62"/>
      <c r="AP39" s="62"/>
      <c r="AQ39" s="62"/>
      <c r="AR39" s="62"/>
      <c r="AS39" s="62"/>
      <c r="AT39" s="62"/>
      <c r="AU39" s="62"/>
      <c r="AV39" s="62"/>
      <c r="AW39" s="62"/>
      <c r="AX39" s="62"/>
      <c r="AY39" s="62"/>
      <c r="AZ39" s="62"/>
      <c r="BA39" s="62">
        <v>135985</v>
      </c>
      <c r="BB39" s="62">
        <v>44404</v>
      </c>
      <c r="BC39" s="62">
        <v>39890</v>
      </c>
      <c r="BD39" s="62">
        <v>115000</v>
      </c>
      <c r="BE39" s="62"/>
      <c r="BF39" s="62"/>
      <c r="BG39" s="62"/>
      <c r="BH39" s="60"/>
      <c r="BI39" s="60">
        <v>2000</v>
      </c>
      <c r="BJ39" s="60"/>
      <c r="BK39" s="60"/>
      <c r="BL39" s="60"/>
      <c r="BM39" s="60">
        <v>2000</v>
      </c>
      <c r="BN39" s="60"/>
      <c r="BO39" s="60"/>
      <c r="BP39" s="60">
        <v>78217</v>
      </c>
      <c r="BQ39" s="60"/>
      <c r="BR39" s="60"/>
      <c r="BS39" s="60"/>
      <c r="BT39" s="60"/>
      <c r="BU39" s="60"/>
      <c r="BV39" s="60"/>
      <c r="BW39" s="60"/>
      <c r="BX39" s="60"/>
      <c r="BY39" s="60"/>
      <c r="BZ39" s="60"/>
      <c r="CA39" s="60"/>
      <c r="CB39" s="60"/>
      <c r="CC39" s="60"/>
      <c r="CD39" s="60"/>
      <c r="CE39" s="60"/>
      <c r="CF39" s="60"/>
      <c r="CG39" s="60"/>
      <c r="CH39" s="60"/>
      <c r="CI39" s="60"/>
      <c r="CJ39" s="60">
        <v>5176</v>
      </c>
      <c r="CK39" s="60">
        <v>1325</v>
      </c>
      <c r="CL39" s="60"/>
      <c r="CM39" s="72">
        <v>462</v>
      </c>
      <c r="CN39" s="72"/>
      <c r="CO39" s="72"/>
      <c r="CP39" s="72">
        <v>-462</v>
      </c>
      <c r="CQ39" s="60"/>
      <c r="CR39" s="60"/>
      <c r="CS39" s="60">
        <v>20930</v>
      </c>
      <c r="CT39" s="60">
        <v>22048</v>
      </c>
      <c r="CU39" s="60"/>
      <c r="CV39" s="60"/>
      <c r="CW39" s="60"/>
      <c r="CX39" s="60"/>
      <c r="CY39" s="60"/>
      <c r="CZ39" s="81">
        <v>131994</v>
      </c>
    </row>
    <row r="40" spans="1:104" s="3" customFormat="1" x14ac:dyDescent="0.25">
      <c r="A40" s="4">
        <v>853</v>
      </c>
      <c r="B40" s="19" t="s">
        <v>33</v>
      </c>
      <c r="C40" s="40">
        <f t="shared" ref="C40:C65" si="1">SUM(D40:CZ40)</f>
        <v>23142620</v>
      </c>
      <c r="D40" s="61">
        <v>21963536</v>
      </c>
      <c r="E40" s="62"/>
      <c r="F40" s="62"/>
      <c r="G40" s="62"/>
      <c r="H40" s="62"/>
      <c r="I40" s="62">
        <v>143037</v>
      </c>
      <c r="J40" s="62"/>
      <c r="K40" s="62"/>
      <c r="L40" s="62"/>
      <c r="M40" s="62"/>
      <c r="N40" s="62"/>
      <c r="O40" s="60"/>
      <c r="P40" s="60"/>
      <c r="Q40" s="60">
        <f>4290+19399+4931+17072-4931+5324+771+275</f>
        <v>47131</v>
      </c>
      <c r="R40" s="60">
        <v>4931</v>
      </c>
      <c r="S40" s="60"/>
      <c r="T40" s="60"/>
      <c r="U40" s="60"/>
      <c r="V40" s="60"/>
      <c r="W40" s="60"/>
      <c r="X40" s="60"/>
      <c r="Y40" s="60">
        <v>116060</v>
      </c>
      <c r="Z40" s="60">
        <v>954</v>
      </c>
      <c r="AA40" s="60">
        <v>104227</v>
      </c>
      <c r="AB40" s="60">
        <v>6</v>
      </c>
      <c r="AC40" s="60">
        <v>12964</v>
      </c>
      <c r="AD40" s="60"/>
      <c r="AE40" s="60"/>
      <c r="AF40" s="60"/>
      <c r="AG40" s="60"/>
      <c r="AH40" s="62"/>
      <c r="AI40" s="62"/>
      <c r="AJ40" s="62"/>
      <c r="AK40" s="62">
        <v>28853</v>
      </c>
      <c r="AL40" s="62"/>
      <c r="AM40" s="62"/>
      <c r="AN40" s="62"/>
      <c r="AO40" s="62"/>
      <c r="AP40" s="62"/>
      <c r="AQ40" s="62"/>
      <c r="AR40" s="62"/>
      <c r="AS40" s="62"/>
      <c r="AT40" s="62"/>
      <c r="AU40" s="62"/>
      <c r="AV40" s="62"/>
      <c r="AW40" s="62"/>
      <c r="AX40" s="62"/>
      <c r="AY40" s="62"/>
      <c r="AZ40" s="62"/>
      <c r="BA40" s="62">
        <v>243741</v>
      </c>
      <c r="BB40" s="62"/>
      <c r="BC40" s="62"/>
      <c r="BD40" s="62">
        <v>39765</v>
      </c>
      <c r="BE40" s="62"/>
      <c r="BF40" s="62"/>
      <c r="BG40" s="62"/>
      <c r="BH40" s="60">
        <v>18763</v>
      </c>
      <c r="BI40" s="60">
        <v>8500</v>
      </c>
      <c r="BJ40" s="60">
        <v>2000</v>
      </c>
      <c r="BK40" s="60"/>
      <c r="BL40" s="60"/>
      <c r="BM40" s="60">
        <v>6000</v>
      </c>
      <c r="BN40" s="60">
        <v>2000</v>
      </c>
      <c r="BO40" s="60"/>
      <c r="BP40" s="60"/>
      <c r="BQ40" s="60"/>
      <c r="BR40" s="60"/>
      <c r="BS40" s="60"/>
      <c r="BT40" s="60"/>
      <c r="BU40" s="60"/>
      <c r="BV40" s="60"/>
      <c r="BW40" s="60"/>
      <c r="BX40" s="60"/>
      <c r="BY40" s="60"/>
      <c r="BZ40" s="60"/>
      <c r="CA40" s="60"/>
      <c r="CB40" s="60">
        <v>15538</v>
      </c>
      <c r="CC40" s="60">
        <v>-10619</v>
      </c>
      <c r="CD40" s="60"/>
      <c r="CE40" s="60"/>
      <c r="CF40" s="60">
        <v>21020</v>
      </c>
      <c r="CG40" s="60"/>
      <c r="CH40" s="60"/>
      <c r="CI40" s="60">
        <v>5242</v>
      </c>
      <c r="CJ40" s="60">
        <v>13470</v>
      </c>
      <c r="CK40" s="60">
        <v>7919</v>
      </c>
      <c r="CL40" s="60">
        <v>57653</v>
      </c>
      <c r="CM40" s="72"/>
      <c r="CN40" s="72"/>
      <c r="CO40" s="72"/>
      <c r="CP40" s="72"/>
      <c r="CQ40" s="60">
        <v>11319</v>
      </c>
      <c r="CR40" s="60">
        <v>-819</v>
      </c>
      <c r="CS40" s="60">
        <v>22661</v>
      </c>
      <c r="CT40" s="60">
        <v>24460</v>
      </c>
      <c r="CU40" s="60"/>
      <c r="CV40" s="60"/>
      <c r="CW40" s="60"/>
      <c r="CX40" s="60"/>
      <c r="CY40" s="60"/>
      <c r="CZ40" s="81">
        <v>232308</v>
      </c>
    </row>
    <row r="41" spans="1:104" s="3" customFormat="1" x14ac:dyDescent="0.25">
      <c r="A41" s="4">
        <v>854</v>
      </c>
      <c r="B41" s="19" t="s">
        <v>34</v>
      </c>
      <c r="C41" s="40">
        <f t="shared" si="1"/>
        <v>10440903</v>
      </c>
      <c r="D41" s="61">
        <v>9289841</v>
      </c>
      <c r="E41" s="62"/>
      <c r="F41" s="62">
        <v>37938</v>
      </c>
      <c r="G41" s="62"/>
      <c r="H41" s="62"/>
      <c r="I41" s="62">
        <v>65363</v>
      </c>
      <c r="J41" s="62"/>
      <c r="K41" s="62"/>
      <c r="L41" s="62">
        <v>12461</v>
      </c>
      <c r="M41" s="62"/>
      <c r="N41" s="62"/>
      <c r="O41" s="60"/>
      <c r="P41" s="60"/>
      <c r="Q41" s="60">
        <v>294</v>
      </c>
      <c r="R41" s="60"/>
      <c r="S41" s="60"/>
      <c r="T41" s="60"/>
      <c r="U41" s="60"/>
      <c r="V41" s="60"/>
      <c r="W41" s="60">
        <v>88000</v>
      </c>
      <c r="X41" s="60"/>
      <c r="Y41" s="60">
        <v>193990</v>
      </c>
      <c r="Z41" s="60">
        <v>23270</v>
      </c>
      <c r="AA41" s="60">
        <v>10534</v>
      </c>
      <c r="AB41" s="60">
        <v>63587</v>
      </c>
      <c r="AC41" s="60">
        <v>8997</v>
      </c>
      <c r="AD41" s="60"/>
      <c r="AE41" s="60"/>
      <c r="AF41" s="60"/>
      <c r="AG41" s="60"/>
      <c r="AH41" s="62"/>
      <c r="AI41" s="62"/>
      <c r="AJ41" s="62"/>
      <c r="AK41" s="62">
        <v>235609</v>
      </c>
      <c r="AL41" s="62">
        <v>117673</v>
      </c>
      <c r="AM41" s="62"/>
      <c r="AN41" s="62"/>
      <c r="AO41" s="62"/>
      <c r="AP41" s="62"/>
      <c r="AQ41" s="62"/>
      <c r="AR41" s="62"/>
      <c r="AS41" s="62"/>
      <c r="AT41" s="62"/>
      <c r="AU41" s="62"/>
      <c r="AV41" s="62"/>
      <c r="AW41" s="62"/>
      <c r="AX41" s="62"/>
      <c r="AY41" s="62"/>
      <c r="AZ41" s="62"/>
      <c r="BA41" s="62">
        <v>46237</v>
      </c>
      <c r="BB41" s="62">
        <v>17592</v>
      </c>
      <c r="BC41" s="62">
        <v>39100</v>
      </c>
      <c r="BD41" s="62"/>
      <c r="BE41" s="62"/>
      <c r="BF41" s="62"/>
      <c r="BG41" s="62"/>
      <c r="BH41" s="60"/>
      <c r="BI41" s="60"/>
      <c r="BJ41" s="60"/>
      <c r="BK41" s="60"/>
      <c r="BL41" s="60"/>
      <c r="BM41" s="60"/>
      <c r="BN41" s="60"/>
      <c r="BO41" s="60"/>
      <c r="BP41" s="60"/>
      <c r="BQ41" s="60"/>
      <c r="BR41" s="60"/>
      <c r="BS41" s="60"/>
      <c r="BT41" s="60"/>
      <c r="BU41" s="60"/>
      <c r="BV41" s="60"/>
      <c r="BW41" s="60"/>
      <c r="BX41" s="60"/>
      <c r="BY41" s="60"/>
      <c r="BZ41" s="60"/>
      <c r="CA41" s="60"/>
      <c r="CB41" s="60"/>
      <c r="CC41" s="60"/>
      <c r="CD41" s="60"/>
      <c r="CE41" s="60"/>
      <c r="CF41" s="60">
        <v>3832</v>
      </c>
      <c r="CG41" s="60"/>
      <c r="CH41" s="60"/>
      <c r="CI41" s="60">
        <v>6106</v>
      </c>
      <c r="CJ41" s="60">
        <v>4240</v>
      </c>
      <c r="CK41" s="60">
        <v>500</v>
      </c>
      <c r="CL41" s="60">
        <v>53266</v>
      </c>
      <c r="CM41" s="72">
        <v>1576</v>
      </c>
      <c r="CN41" s="72"/>
      <c r="CO41" s="72"/>
      <c r="CP41" s="72">
        <v>-1576</v>
      </c>
      <c r="CQ41" s="60">
        <v>7327</v>
      </c>
      <c r="CR41" s="60"/>
      <c r="CS41" s="60">
        <v>22522</v>
      </c>
      <c r="CT41" s="60">
        <v>21579</v>
      </c>
      <c r="CU41" s="60"/>
      <c r="CV41" s="60"/>
      <c r="CW41" s="60"/>
      <c r="CX41" s="60"/>
      <c r="CY41" s="60"/>
      <c r="CZ41" s="81">
        <v>71045</v>
      </c>
    </row>
    <row r="42" spans="1:104" s="3" customFormat="1" x14ac:dyDescent="0.25">
      <c r="A42" s="4">
        <v>856</v>
      </c>
      <c r="B42" s="19" t="s">
        <v>35</v>
      </c>
      <c r="C42" s="40">
        <f t="shared" si="1"/>
        <v>23674161</v>
      </c>
      <c r="D42" s="61">
        <v>19824002</v>
      </c>
      <c r="E42" s="62">
        <v>89525</v>
      </c>
      <c r="F42" s="62"/>
      <c r="G42" s="62"/>
      <c r="H42" s="62"/>
      <c r="I42" s="62">
        <v>91938</v>
      </c>
      <c r="J42" s="62"/>
      <c r="K42" s="62">
        <v>234862</v>
      </c>
      <c r="L42" s="62"/>
      <c r="M42" s="62"/>
      <c r="N42" s="62"/>
      <c r="O42" s="60"/>
      <c r="P42" s="60"/>
      <c r="Q42" s="60">
        <v>4983</v>
      </c>
      <c r="R42" s="60"/>
      <c r="S42" s="60"/>
      <c r="T42" s="60"/>
      <c r="U42" s="60"/>
      <c r="V42" s="60"/>
      <c r="W42" s="60"/>
      <c r="X42" s="60"/>
      <c r="Y42" s="60">
        <v>558573</v>
      </c>
      <c r="Z42" s="60">
        <v>7113</v>
      </c>
      <c r="AA42" s="60">
        <v>0</v>
      </c>
      <c r="AB42" s="60">
        <v>0</v>
      </c>
      <c r="AC42" s="60">
        <v>21040</v>
      </c>
      <c r="AD42" s="60"/>
      <c r="AE42" s="60"/>
      <c r="AF42" s="60"/>
      <c r="AG42" s="60"/>
      <c r="AH42" s="62"/>
      <c r="AI42" s="62"/>
      <c r="AJ42" s="62"/>
      <c r="AK42" s="62">
        <v>1484722</v>
      </c>
      <c r="AL42" s="62">
        <v>133460</v>
      </c>
      <c r="AM42" s="62"/>
      <c r="AN42" s="62"/>
      <c r="AO42" s="62"/>
      <c r="AP42" s="62"/>
      <c r="AQ42" s="62"/>
      <c r="AR42" s="62"/>
      <c r="AS42" s="62"/>
      <c r="AT42" s="62"/>
      <c r="AU42" s="62"/>
      <c r="AV42" s="62"/>
      <c r="AW42" s="62"/>
      <c r="AX42" s="62"/>
      <c r="AY42" s="62"/>
      <c r="AZ42" s="62"/>
      <c r="BA42" s="62">
        <v>106052</v>
      </c>
      <c r="BB42" s="62">
        <v>30050</v>
      </c>
      <c r="BC42" s="62"/>
      <c r="BD42" s="62"/>
      <c r="BE42" s="62"/>
      <c r="BF42" s="62"/>
      <c r="BG42" s="62"/>
      <c r="BH42" s="60"/>
      <c r="BI42" s="60">
        <v>6500</v>
      </c>
      <c r="BJ42" s="60"/>
      <c r="BK42" s="60"/>
      <c r="BL42" s="60"/>
      <c r="BM42" s="60"/>
      <c r="BN42" s="60"/>
      <c r="BO42" s="60">
        <v>50000</v>
      </c>
      <c r="BP42" s="60">
        <v>22645</v>
      </c>
      <c r="BQ42" s="60"/>
      <c r="BR42" s="60"/>
      <c r="BS42" s="60"/>
      <c r="BT42" s="60"/>
      <c r="BU42" s="60"/>
      <c r="BV42" s="60">
        <v>554790</v>
      </c>
      <c r="BW42" s="60"/>
      <c r="BX42" s="60"/>
      <c r="BY42" s="60"/>
      <c r="BZ42" s="60"/>
      <c r="CA42" s="60"/>
      <c r="CB42" s="60">
        <v>15538</v>
      </c>
      <c r="CC42" s="60">
        <v>-10771</v>
      </c>
      <c r="CD42" s="60"/>
      <c r="CE42" s="60"/>
      <c r="CF42" s="60"/>
      <c r="CG42" s="60"/>
      <c r="CH42" s="60"/>
      <c r="CI42" s="60">
        <v>500</v>
      </c>
      <c r="CJ42" s="60">
        <v>12280</v>
      </c>
      <c r="CK42" s="60"/>
      <c r="CL42" s="60">
        <v>63805</v>
      </c>
      <c r="CM42" s="72">
        <v>9005</v>
      </c>
      <c r="CN42" s="72"/>
      <c r="CO42" s="72"/>
      <c r="CP42" s="72">
        <v>-4194</v>
      </c>
      <c r="CQ42" s="60">
        <v>45275</v>
      </c>
      <c r="CR42" s="60"/>
      <c r="CS42" s="60">
        <v>22092</v>
      </c>
      <c r="CT42" s="60">
        <v>24084</v>
      </c>
      <c r="CU42" s="60"/>
      <c r="CV42" s="60"/>
      <c r="CW42" s="60"/>
      <c r="CX42" s="60"/>
      <c r="CY42" s="60">
        <v>40572</v>
      </c>
      <c r="CZ42" s="81">
        <v>235720</v>
      </c>
    </row>
    <row r="43" spans="1:104" s="3" customFormat="1" x14ac:dyDescent="0.25">
      <c r="A43" s="4">
        <v>860</v>
      </c>
      <c r="B43" s="19" t="s">
        <v>36</v>
      </c>
      <c r="C43" s="40">
        <f t="shared" si="1"/>
        <v>7633694</v>
      </c>
      <c r="D43" s="61">
        <v>6294169</v>
      </c>
      <c r="E43" s="62"/>
      <c r="F43" s="62"/>
      <c r="G43" s="62"/>
      <c r="H43" s="62"/>
      <c r="I43" s="62">
        <v>22635</v>
      </c>
      <c r="J43" s="62">
        <v>5870</v>
      </c>
      <c r="K43" s="62"/>
      <c r="L43" s="62"/>
      <c r="M43" s="62"/>
      <c r="N43" s="62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>
        <v>204135</v>
      </c>
      <c r="Z43" s="60">
        <v>18391</v>
      </c>
      <c r="AA43" s="60">
        <v>0</v>
      </c>
      <c r="AB43" s="60">
        <v>0</v>
      </c>
      <c r="AC43" s="60"/>
      <c r="AD43" s="60"/>
      <c r="AE43" s="60"/>
      <c r="AF43" s="60"/>
      <c r="AG43" s="60"/>
      <c r="AH43" s="62"/>
      <c r="AI43" s="62"/>
      <c r="AJ43" s="62"/>
      <c r="AK43" s="62"/>
      <c r="AL43" s="62">
        <v>170203</v>
      </c>
      <c r="AM43" s="62"/>
      <c r="AN43" s="62"/>
      <c r="AO43" s="62"/>
      <c r="AP43" s="62"/>
      <c r="AQ43" s="62"/>
      <c r="AR43" s="62"/>
      <c r="AS43" s="62"/>
      <c r="AT43" s="62"/>
      <c r="AU43" s="62"/>
      <c r="AV43" s="62"/>
      <c r="AW43" s="62"/>
      <c r="AX43" s="62"/>
      <c r="AY43" s="62"/>
      <c r="AZ43" s="62"/>
      <c r="BA43" s="62">
        <v>57980</v>
      </c>
      <c r="BB43" s="62">
        <v>31534</v>
      </c>
      <c r="BC43" s="62">
        <v>38606</v>
      </c>
      <c r="BD43" s="62"/>
      <c r="BE43" s="62"/>
      <c r="BF43" s="62"/>
      <c r="BG43" s="62"/>
      <c r="BH43" s="60"/>
      <c r="BI43" s="60"/>
      <c r="BJ43" s="60"/>
      <c r="BK43" s="60"/>
      <c r="BL43" s="60"/>
      <c r="BM43" s="60"/>
      <c r="BN43" s="60"/>
      <c r="BO43" s="60"/>
      <c r="BP43" s="60"/>
      <c r="BQ43" s="60"/>
      <c r="BR43" s="60"/>
      <c r="BS43" s="60"/>
      <c r="BT43" s="60"/>
      <c r="BU43" s="60"/>
      <c r="BV43" s="60"/>
      <c r="BW43" s="60"/>
      <c r="BX43" s="60"/>
      <c r="BY43" s="60"/>
      <c r="BZ43" s="60"/>
      <c r="CA43" s="60"/>
      <c r="CB43" s="60"/>
      <c r="CC43" s="60"/>
      <c r="CD43" s="60"/>
      <c r="CE43" s="60"/>
      <c r="CF43" s="60"/>
      <c r="CG43" s="60"/>
      <c r="CH43" s="60"/>
      <c r="CI43" s="60">
        <v>2551</v>
      </c>
      <c r="CJ43" s="60">
        <v>2285</v>
      </c>
      <c r="CK43" s="60">
        <v>586</v>
      </c>
      <c r="CL43" s="60">
        <v>36881</v>
      </c>
      <c r="CM43" s="72"/>
      <c r="CN43" s="72"/>
      <c r="CO43" s="72"/>
      <c r="CP43" s="72"/>
      <c r="CQ43" s="60">
        <v>5648</v>
      </c>
      <c r="CR43" s="60">
        <v>-1064</v>
      </c>
      <c r="CS43" s="60">
        <v>21393</v>
      </c>
      <c r="CT43" s="60">
        <v>20970</v>
      </c>
      <c r="CU43" s="60"/>
      <c r="CV43" s="60">
        <v>412340</v>
      </c>
      <c r="CW43" s="60">
        <v>237660</v>
      </c>
      <c r="CX43" s="60"/>
      <c r="CY43" s="60"/>
      <c r="CZ43" s="81">
        <v>50921</v>
      </c>
    </row>
    <row r="44" spans="1:104" s="3" customFormat="1" x14ac:dyDescent="0.25">
      <c r="A44" s="4">
        <v>861</v>
      </c>
      <c r="B44" s="19" t="s">
        <v>37</v>
      </c>
      <c r="C44" s="40">
        <f t="shared" si="1"/>
        <v>14665775</v>
      </c>
      <c r="D44" s="61">
        <v>12466642</v>
      </c>
      <c r="E44" s="62"/>
      <c r="F44" s="62"/>
      <c r="G44" s="62"/>
      <c r="H44" s="62"/>
      <c r="I44" s="62">
        <v>51240</v>
      </c>
      <c r="J44" s="62"/>
      <c r="K44" s="62"/>
      <c r="L44" s="62"/>
      <c r="M44" s="62"/>
      <c r="N44" s="62"/>
      <c r="O44" s="60"/>
      <c r="P44" s="60"/>
      <c r="Q44" s="60"/>
      <c r="R44" s="60"/>
      <c r="S44" s="60"/>
      <c r="T44" s="60"/>
      <c r="U44" s="60"/>
      <c r="V44" s="60"/>
      <c r="W44" s="60"/>
      <c r="X44" s="60"/>
      <c r="Y44" s="60">
        <v>725986</v>
      </c>
      <c r="Z44" s="60">
        <v>0</v>
      </c>
      <c r="AA44" s="60">
        <v>0</v>
      </c>
      <c r="AB44" s="60">
        <v>0</v>
      </c>
      <c r="AC44" s="60">
        <v>12964</v>
      </c>
      <c r="AD44" s="60"/>
      <c r="AE44" s="60"/>
      <c r="AF44" s="60"/>
      <c r="AG44" s="60">
        <v>500000</v>
      </c>
      <c r="AH44" s="62"/>
      <c r="AI44" s="62"/>
      <c r="AJ44" s="62"/>
      <c r="AK44" s="62">
        <v>136460</v>
      </c>
      <c r="AL44" s="62">
        <v>141436</v>
      </c>
      <c r="AM44" s="62"/>
      <c r="AN44" s="62">
        <v>25144</v>
      </c>
      <c r="AO44" s="62"/>
      <c r="AP44" s="62">
        <v>34000</v>
      </c>
      <c r="AQ44" s="62"/>
      <c r="AR44" s="62"/>
      <c r="AS44" s="62"/>
      <c r="AT44" s="62"/>
      <c r="AU44" s="62"/>
      <c r="AV44" s="62"/>
      <c r="AW44" s="62"/>
      <c r="AX44" s="62"/>
      <c r="AY44" s="62"/>
      <c r="AZ44" s="62"/>
      <c r="BA44" s="62">
        <v>44409</v>
      </c>
      <c r="BB44" s="62"/>
      <c r="BC44" s="62"/>
      <c r="BD44" s="62">
        <v>162000</v>
      </c>
      <c r="BE44" s="62"/>
      <c r="BF44" s="62"/>
      <c r="BG44" s="62"/>
      <c r="BH44" s="60"/>
      <c r="BI44" s="60"/>
      <c r="BJ44" s="60"/>
      <c r="BK44" s="60"/>
      <c r="BL44" s="60"/>
      <c r="BM44" s="60"/>
      <c r="BN44" s="60"/>
      <c r="BO44" s="60">
        <v>100000</v>
      </c>
      <c r="BP44" s="60"/>
      <c r="BQ44" s="60"/>
      <c r="BR44" s="60"/>
      <c r="BS44" s="60"/>
      <c r="BT44" s="60"/>
      <c r="BU44" s="60"/>
      <c r="BV44" s="60"/>
      <c r="BW44" s="60"/>
      <c r="BX44" s="60"/>
      <c r="BY44" s="60"/>
      <c r="BZ44" s="60"/>
      <c r="CA44" s="60"/>
      <c r="CB44" s="60">
        <v>15538</v>
      </c>
      <c r="CC44" s="60">
        <v>-14072</v>
      </c>
      <c r="CD44" s="60"/>
      <c r="CE44" s="60"/>
      <c r="CF44" s="60">
        <v>11098</v>
      </c>
      <c r="CG44" s="60"/>
      <c r="CH44" s="60"/>
      <c r="CI44" s="60"/>
      <c r="CJ44" s="60">
        <v>14932</v>
      </c>
      <c r="CK44" s="60"/>
      <c r="CL44" s="60">
        <v>40684</v>
      </c>
      <c r="CM44" s="72"/>
      <c r="CN44" s="72"/>
      <c r="CO44" s="72"/>
      <c r="CP44" s="72"/>
      <c r="CQ44" s="60">
        <v>14432</v>
      </c>
      <c r="CR44" s="60"/>
      <c r="CS44" s="60">
        <v>23806</v>
      </c>
      <c r="CT44" s="60">
        <v>22189</v>
      </c>
      <c r="CU44" s="60"/>
      <c r="CV44" s="60"/>
      <c r="CW44" s="60"/>
      <c r="CX44" s="60"/>
      <c r="CY44" s="60"/>
      <c r="CZ44" s="81">
        <v>136887</v>
      </c>
    </row>
    <row r="45" spans="1:104" s="3" customFormat="1" x14ac:dyDescent="0.25">
      <c r="A45" s="4">
        <v>862</v>
      </c>
      <c r="B45" s="19" t="s">
        <v>38</v>
      </c>
      <c r="C45" s="40">
        <f t="shared" si="1"/>
        <v>53196684</v>
      </c>
      <c r="D45" s="61">
        <v>47913557</v>
      </c>
      <c r="E45" s="62">
        <v>161075</v>
      </c>
      <c r="F45" s="62"/>
      <c r="G45" s="62">
        <v>-10086</v>
      </c>
      <c r="H45" s="62"/>
      <c r="I45" s="62">
        <v>440678</v>
      </c>
      <c r="J45" s="62"/>
      <c r="K45" s="62">
        <v>383382</v>
      </c>
      <c r="L45" s="62"/>
      <c r="M45" s="62"/>
      <c r="N45" s="62"/>
      <c r="O45" s="60"/>
      <c r="P45" s="60"/>
      <c r="Q45" s="60">
        <f>18039+7231-352+2461+7815+17916+818+11276</f>
        <v>65204</v>
      </c>
      <c r="R45" s="60"/>
      <c r="S45" s="60"/>
      <c r="T45" s="60"/>
      <c r="U45" s="60">
        <v>899454</v>
      </c>
      <c r="V45" s="60">
        <v>8107</v>
      </c>
      <c r="W45" s="60"/>
      <c r="X45" s="60"/>
      <c r="Y45" s="60">
        <v>105229</v>
      </c>
      <c r="Z45" s="60">
        <v>0</v>
      </c>
      <c r="AA45" s="60">
        <v>102233</v>
      </c>
      <c r="AB45" s="60">
        <v>0</v>
      </c>
      <c r="AC45" s="60">
        <v>77146</v>
      </c>
      <c r="AD45" s="60"/>
      <c r="AE45" s="60"/>
      <c r="AF45" s="60"/>
      <c r="AG45" s="60"/>
      <c r="AH45" s="62"/>
      <c r="AI45" s="62"/>
      <c r="AJ45" s="62"/>
      <c r="AK45" s="62">
        <v>1005535</v>
      </c>
      <c r="AL45" s="62"/>
      <c r="AM45" s="62"/>
      <c r="AN45" s="62"/>
      <c r="AO45" s="62">
        <v>60000</v>
      </c>
      <c r="AP45" s="62"/>
      <c r="AQ45" s="62">
        <v>25500</v>
      </c>
      <c r="AR45" s="62"/>
      <c r="AS45" s="62"/>
      <c r="AT45" s="62"/>
      <c r="AU45" s="62"/>
      <c r="AV45" s="62"/>
      <c r="AW45" s="62"/>
      <c r="AX45" s="62"/>
      <c r="AY45" s="62"/>
      <c r="AZ45" s="62"/>
      <c r="BA45" s="62">
        <v>284971</v>
      </c>
      <c r="BB45" s="62">
        <v>14601</v>
      </c>
      <c r="BC45" s="62">
        <v>47372</v>
      </c>
      <c r="BD45" s="62">
        <v>97910</v>
      </c>
      <c r="BE45" s="62"/>
      <c r="BF45" s="62"/>
      <c r="BG45" s="62"/>
      <c r="BH45" s="60"/>
      <c r="BI45" s="60"/>
      <c r="BJ45" s="60"/>
      <c r="BK45" s="60"/>
      <c r="BL45" s="60"/>
      <c r="BM45" s="60"/>
      <c r="BN45" s="60"/>
      <c r="BO45" s="60"/>
      <c r="BP45" s="60">
        <v>126995</v>
      </c>
      <c r="BQ45" s="60">
        <v>46750</v>
      </c>
      <c r="BR45" s="60">
        <v>353689</v>
      </c>
      <c r="BS45" s="60"/>
      <c r="BT45" s="60"/>
      <c r="BU45" s="60"/>
      <c r="BV45" s="60"/>
      <c r="BW45" s="60"/>
      <c r="BX45" s="60"/>
      <c r="BY45" s="60"/>
      <c r="BZ45" s="60"/>
      <c r="CA45" s="60"/>
      <c r="CB45" s="60"/>
      <c r="CC45" s="60"/>
      <c r="CD45" s="60"/>
      <c r="CE45" s="60"/>
      <c r="CF45" s="60">
        <v>26264</v>
      </c>
      <c r="CG45" s="60"/>
      <c r="CH45" s="60"/>
      <c r="CI45" s="60"/>
      <c r="CJ45" s="60">
        <v>14995</v>
      </c>
      <c r="CK45" s="60"/>
      <c r="CL45" s="60">
        <v>103682</v>
      </c>
      <c r="CM45" s="72">
        <v>945</v>
      </c>
      <c r="CN45" s="72"/>
      <c r="CO45" s="72"/>
      <c r="CP45" s="72">
        <v>-445</v>
      </c>
      <c r="CQ45" s="60">
        <v>5828</v>
      </c>
      <c r="CR45" s="60"/>
      <c r="CS45" s="60">
        <v>29686</v>
      </c>
      <c r="CT45" s="60">
        <v>30515</v>
      </c>
      <c r="CU45" s="60"/>
      <c r="CV45" s="60"/>
      <c r="CW45" s="60"/>
      <c r="CX45" s="60"/>
      <c r="CY45" s="60">
        <v>38676</v>
      </c>
      <c r="CZ45" s="81">
        <v>737236</v>
      </c>
    </row>
    <row r="46" spans="1:104" s="3" customFormat="1" x14ac:dyDescent="0.25">
      <c r="A46" s="4">
        <v>864</v>
      </c>
      <c r="B46" s="19" t="s">
        <v>39</v>
      </c>
      <c r="C46" s="40">
        <f t="shared" si="1"/>
        <v>23240084</v>
      </c>
      <c r="D46" s="61">
        <v>20194794</v>
      </c>
      <c r="E46" s="62"/>
      <c r="F46" s="62"/>
      <c r="G46" s="62"/>
      <c r="H46" s="62"/>
      <c r="I46" s="62"/>
      <c r="J46" s="62"/>
      <c r="K46" s="62"/>
      <c r="L46" s="62"/>
      <c r="M46" s="62"/>
      <c r="N46" s="62"/>
      <c r="O46" s="60"/>
      <c r="P46" s="60"/>
      <c r="Q46" s="60">
        <f>57389+1971+9291+3992+550+12845+7131+4473+9396+825+4013+2200+13753+466+29190+6003+3300</f>
        <v>166788</v>
      </c>
      <c r="R46" s="60"/>
      <c r="S46" s="60"/>
      <c r="T46" s="60"/>
      <c r="U46" s="60"/>
      <c r="V46" s="60"/>
      <c r="W46" s="60">
        <v>91750</v>
      </c>
      <c r="X46" s="60">
        <v>25250</v>
      </c>
      <c r="Y46" s="60">
        <v>298176</v>
      </c>
      <c r="Z46" s="60">
        <v>2782</v>
      </c>
      <c r="AA46" s="60">
        <v>113095</v>
      </c>
      <c r="AB46" s="60">
        <v>199660</v>
      </c>
      <c r="AC46" s="60">
        <v>26211</v>
      </c>
      <c r="AD46" s="60"/>
      <c r="AE46" s="60"/>
      <c r="AF46" s="60"/>
      <c r="AG46" s="60"/>
      <c r="AH46" s="62">
        <v>140483</v>
      </c>
      <c r="AI46" s="62"/>
      <c r="AJ46" s="62"/>
      <c r="AK46" s="62">
        <v>239268</v>
      </c>
      <c r="AL46" s="62">
        <v>132601</v>
      </c>
      <c r="AM46" s="62"/>
      <c r="AN46" s="62"/>
      <c r="AO46" s="62"/>
      <c r="AP46" s="62"/>
      <c r="AQ46" s="62"/>
      <c r="AR46" s="62"/>
      <c r="AS46" s="62"/>
      <c r="AT46" s="62"/>
      <c r="AU46" s="62"/>
      <c r="AV46" s="62"/>
      <c r="AW46" s="62"/>
      <c r="AX46" s="62"/>
      <c r="AY46" s="62"/>
      <c r="AZ46" s="62">
        <v>82400</v>
      </c>
      <c r="BA46" s="62">
        <v>287613</v>
      </c>
      <c r="BB46" s="62">
        <v>8909</v>
      </c>
      <c r="BC46" s="62">
        <v>54448</v>
      </c>
      <c r="BD46" s="62">
        <v>176000</v>
      </c>
      <c r="BE46" s="62"/>
      <c r="BF46" s="62"/>
      <c r="BG46" s="62"/>
      <c r="BH46" s="60">
        <v>4250</v>
      </c>
      <c r="BI46" s="60"/>
      <c r="BJ46" s="60">
        <v>12000</v>
      </c>
      <c r="BK46" s="60"/>
      <c r="BL46" s="60"/>
      <c r="BM46" s="60"/>
      <c r="BN46" s="60"/>
      <c r="BO46" s="60"/>
      <c r="BP46" s="60">
        <v>224775</v>
      </c>
      <c r="BQ46" s="60"/>
      <c r="BR46" s="60"/>
      <c r="BS46" s="60"/>
      <c r="BT46" s="60"/>
      <c r="BU46" s="60"/>
      <c r="BV46" s="60"/>
      <c r="BW46" s="60"/>
      <c r="BX46" s="60"/>
      <c r="BY46" s="60"/>
      <c r="BZ46" s="60"/>
      <c r="CA46" s="60">
        <v>419752</v>
      </c>
      <c r="CB46" s="60"/>
      <c r="CC46" s="60"/>
      <c r="CD46" s="60"/>
      <c r="CE46" s="60"/>
      <c r="CF46" s="60">
        <v>113</v>
      </c>
      <c r="CG46" s="60"/>
      <c r="CH46" s="60"/>
      <c r="CI46" s="60"/>
      <c r="CJ46" s="60">
        <v>10330</v>
      </c>
      <c r="CK46" s="60"/>
      <c r="CL46" s="60">
        <v>66357</v>
      </c>
      <c r="CM46" s="72"/>
      <c r="CN46" s="72"/>
      <c r="CO46" s="72"/>
      <c r="CP46" s="72"/>
      <c r="CQ46" s="60">
        <v>6819</v>
      </c>
      <c r="CR46" s="60"/>
      <c r="CS46" s="60">
        <v>22875</v>
      </c>
      <c r="CT46" s="60">
        <v>24244</v>
      </c>
      <c r="CU46" s="60"/>
      <c r="CV46" s="60"/>
      <c r="CW46" s="60"/>
      <c r="CX46" s="60"/>
      <c r="CY46" s="60"/>
      <c r="CZ46" s="81">
        <v>208341</v>
      </c>
    </row>
    <row r="47" spans="1:104" s="3" customFormat="1" x14ac:dyDescent="0.25">
      <c r="A47" s="4">
        <v>866</v>
      </c>
      <c r="B47" s="19" t="s">
        <v>40</v>
      </c>
      <c r="C47" s="40">
        <f t="shared" si="1"/>
        <v>23925638</v>
      </c>
      <c r="D47" s="61">
        <v>20236089</v>
      </c>
      <c r="E47" s="62">
        <v>141304</v>
      </c>
      <c r="F47" s="62"/>
      <c r="G47" s="62"/>
      <c r="H47" s="62"/>
      <c r="I47" s="62">
        <v>169440</v>
      </c>
      <c r="J47" s="62"/>
      <c r="K47" s="62">
        <v>179353</v>
      </c>
      <c r="L47" s="62"/>
      <c r="M47" s="62"/>
      <c r="N47" s="62"/>
      <c r="O47" s="60"/>
      <c r="P47" s="60"/>
      <c r="Q47" s="60">
        <f>11990+321+6175+224+411+1115+2771+2610</f>
        <v>25617</v>
      </c>
      <c r="R47" s="60"/>
      <c r="S47" s="60"/>
      <c r="T47" s="60"/>
      <c r="U47" s="60"/>
      <c r="V47" s="60"/>
      <c r="W47" s="60"/>
      <c r="X47" s="60"/>
      <c r="Y47" s="60">
        <v>1036480</v>
      </c>
      <c r="Z47" s="60">
        <v>808</v>
      </c>
      <c r="AA47" s="60">
        <v>0</v>
      </c>
      <c r="AB47" s="60">
        <v>0</v>
      </c>
      <c r="AC47" s="60">
        <v>26849</v>
      </c>
      <c r="AD47" s="60"/>
      <c r="AE47" s="60"/>
      <c r="AF47" s="60"/>
      <c r="AG47" s="60"/>
      <c r="AH47" s="62">
        <v>196509</v>
      </c>
      <c r="AI47" s="62"/>
      <c r="AJ47" s="62"/>
      <c r="AK47" s="62">
        <v>590038</v>
      </c>
      <c r="AL47" s="62">
        <v>174990</v>
      </c>
      <c r="AM47" s="62"/>
      <c r="AN47" s="62"/>
      <c r="AO47" s="62"/>
      <c r="AP47" s="62"/>
      <c r="AQ47" s="62"/>
      <c r="AR47" s="62"/>
      <c r="AS47" s="62"/>
      <c r="AT47" s="62"/>
      <c r="AU47" s="62"/>
      <c r="AV47" s="62">
        <v>247200</v>
      </c>
      <c r="AW47" s="62"/>
      <c r="AX47" s="62"/>
      <c r="AY47" s="62"/>
      <c r="AZ47" s="62"/>
      <c r="BA47" s="62">
        <v>159916</v>
      </c>
      <c r="BB47" s="62">
        <v>50362</v>
      </c>
      <c r="BC47" s="62">
        <v>41772</v>
      </c>
      <c r="BD47" s="62">
        <v>157584</v>
      </c>
      <c r="BE47" s="62"/>
      <c r="BF47" s="62"/>
      <c r="BG47" s="62"/>
      <c r="BH47" s="60"/>
      <c r="BI47" s="60">
        <v>4250</v>
      </c>
      <c r="BJ47" s="60"/>
      <c r="BK47" s="60"/>
      <c r="BL47" s="60"/>
      <c r="BM47" s="60"/>
      <c r="BN47" s="60"/>
      <c r="BO47" s="60"/>
      <c r="BP47" s="60">
        <v>28741</v>
      </c>
      <c r="BQ47" s="60"/>
      <c r="BR47" s="60"/>
      <c r="BS47" s="60"/>
      <c r="BT47" s="60"/>
      <c r="BU47" s="60"/>
      <c r="BV47" s="60"/>
      <c r="BW47" s="60"/>
      <c r="BX47" s="60"/>
      <c r="BY47" s="60"/>
      <c r="BZ47" s="60"/>
      <c r="CA47" s="60">
        <v>1940</v>
      </c>
      <c r="CB47" s="60"/>
      <c r="CC47" s="60"/>
      <c r="CD47" s="60"/>
      <c r="CE47" s="60"/>
      <c r="CF47" s="60"/>
      <c r="CG47" s="60"/>
      <c r="CH47" s="60"/>
      <c r="CI47" s="60"/>
      <c r="CJ47" s="60">
        <v>18117</v>
      </c>
      <c r="CK47" s="60">
        <v>31688</v>
      </c>
      <c r="CL47" s="60">
        <v>69311</v>
      </c>
      <c r="CM47" s="72"/>
      <c r="CN47" s="72"/>
      <c r="CO47" s="72"/>
      <c r="CP47" s="72"/>
      <c r="CQ47" s="60">
        <v>16712</v>
      </c>
      <c r="CR47" s="60"/>
      <c r="CS47" s="60">
        <v>27466</v>
      </c>
      <c r="CT47" s="60">
        <v>24093</v>
      </c>
      <c r="CU47" s="60"/>
      <c r="CV47" s="60"/>
      <c r="CW47" s="60"/>
      <c r="CX47" s="60"/>
      <c r="CY47" s="60">
        <v>39390</v>
      </c>
      <c r="CZ47" s="81">
        <v>229619</v>
      </c>
    </row>
    <row r="48" spans="1:104" s="3" customFormat="1" x14ac:dyDescent="0.25">
      <c r="A48" s="4">
        <v>868</v>
      </c>
      <c r="B48" s="19" t="s">
        <v>41</v>
      </c>
      <c r="C48" s="40">
        <f t="shared" si="1"/>
        <v>7885522</v>
      </c>
      <c r="D48" s="61">
        <v>6768444</v>
      </c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60"/>
      <c r="P48" s="60"/>
      <c r="Q48" s="60"/>
      <c r="R48" s="60"/>
      <c r="S48" s="60"/>
      <c r="T48" s="60"/>
      <c r="U48" s="60"/>
      <c r="V48" s="60"/>
      <c r="W48" s="60"/>
      <c r="X48" s="60"/>
      <c r="Y48" s="60">
        <v>124894</v>
      </c>
      <c r="Z48" s="60">
        <v>5748</v>
      </c>
      <c r="AA48" s="60">
        <v>0</v>
      </c>
      <c r="AB48" s="60">
        <v>8703</v>
      </c>
      <c r="AC48" s="60">
        <v>7367</v>
      </c>
      <c r="AD48" s="60"/>
      <c r="AE48" s="60"/>
      <c r="AF48" s="60"/>
      <c r="AG48" s="60"/>
      <c r="AH48" s="62"/>
      <c r="AI48" s="62"/>
      <c r="AJ48" s="62"/>
      <c r="AK48" s="62">
        <v>623462</v>
      </c>
      <c r="AL48" s="62"/>
      <c r="AM48" s="62"/>
      <c r="AN48" s="62"/>
      <c r="AO48" s="62"/>
      <c r="AP48" s="62"/>
      <c r="AQ48" s="62"/>
      <c r="AR48" s="62"/>
      <c r="AS48" s="62"/>
      <c r="AT48" s="62"/>
      <c r="AU48" s="62"/>
      <c r="AV48" s="62"/>
      <c r="AW48" s="62"/>
      <c r="AX48" s="62"/>
      <c r="AY48" s="62"/>
      <c r="AZ48" s="62"/>
      <c r="BA48" s="62"/>
      <c r="BB48" s="62"/>
      <c r="BC48" s="62"/>
      <c r="BD48" s="62"/>
      <c r="BE48" s="62"/>
      <c r="BF48" s="62"/>
      <c r="BG48" s="62"/>
      <c r="BH48" s="60"/>
      <c r="BI48" s="60"/>
      <c r="BJ48" s="60"/>
      <c r="BK48" s="60"/>
      <c r="BL48" s="60"/>
      <c r="BM48" s="60"/>
      <c r="BN48" s="60"/>
      <c r="BO48" s="60"/>
      <c r="BP48" s="60">
        <v>135440</v>
      </c>
      <c r="BQ48" s="60"/>
      <c r="BR48" s="60"/>
      <c r="BS48" s="60"/>
      <c r="BT48" s="60"/>
      <c r="BU48" s="60"/>
      <c r="BV48" s="60"/>
      <c r="BW48" s="60"/>
      <c r="BX48" s="60"/>
      <c r="BY48" s="60"/>
      <c r="BZ48" s="60"/>
      <c r="CA48" s="60"/>
      <c r="CB48" s="60">
        <v>15538</v>
      </c>
      <c r="CC48" s="60">
        <v>-15538</v>
      </c>
      <c r="CD48" s="60"/>
      <c r="CE48" s="60"/>
      <c r="CF48" s="60">
        <v>22195</v>
      </c>
      <c r="CG48" s="60"/>
      <c r="CH48" s="60"/>
      <c r="CI48" s="60">
        <v>7651</v>
      </c>
      <c r="CJ48" s="60">
        <v>118</v>
      </c>
      <c r="CK48" s="60"/>
      <c r="CL48" s="60">
        <v>48539</v>
      </c>
      <c r="CM48" s="72">
        <v>2630</v>
      </c>
      <c r="CN48" s="72"/>
      <c r="CO48" s="72"/>
      <c r="CP48" s="72"/>
      <c r="CQ48" s="60">
        <v>35569</v>
      </c>
      <c r="CR48" s="60"/>
      <c r="CS48" s="60">
        <v>44412</v>
      </c>
      <c r="CT48" s="60">
        <v>21028</v>
      </c>
      <c r="CU48" s="60"/>
      <c r="CV48" s="60"/>
      <c r="CW48" s="60"/>
      <c r="CX48" s="60"/>
      <c r="CY48" s="60"/>
      <c r="CZ48" s="81">
        <v>29322</v>
      </c>
    </row>
    <row r="49" spans="1:104" s="3" customFormat="1" x14ac:dyDescent="0.25">
      <c r="A49" s="4">
        <v>870</v>
      </c>
      <c r="B49" s="19" t="s">
        <v>42</v>
      </c>
      <c r="C49" s="40">
        <f t="shared" si="1"/>
        <v>27107482</v>
      </c>
      <c r="D49" s="61">
        <v>23238838</v>
      </c>
      <c r="E49" s="62"/>
      <c r="F49" s="62"/>
      <c r="G49" s="62"/>
      <c r="H49" s="62"/>
      <c r="I49" s="62">
        <v>66398</v>
      </c>
      <c r="J49" s="62"/>
      <c r="K49" s="62"/>
      <c r="L49" s="62"/>
      <c r="M49" s="62"/>
      <c r="N49" s="62"/>
      <c r="O49" s="60">
        <v>131868</v>
      </c>
      <c r="P49" s="60">
        <v>-80191</v>
      </c>
      <c r="Q49" s="60">
        <f>2167+2695</f>
        <v>4862</v>
      </c>
      <c r="R49" s="60"/>
      <c r="S49" s="60"/>
      <c r="T49" s="60"/>
      <c r="U49" s="60"/>
      <c r="V49" s="60"/>
      <c r="W49" s="60"/>
      <c r="X49" s="60"/>
      <c r="Y49" s="60">
        <v>614819</v>
      </c>
      <c r="Z49" s="60">
        <v>7792</v>
      </c>
      <c r="AA49" s="60">
        <v>6247</v>
      </c>
      <c r="AB49" s="60">
        <v>113592</v>
      </c>
      <c r="AC49" s="60">
        <v>31241</v>
      </c>
      <c r="AD49" s="60"/>
      <c r="AE49" s="60"/>
      <c r="AF49" s="60"/>
      <c r="AG49" s="60">
        <v>500000</v>
      </c>
      <c r="AH49" s="62"/>
      <c r="AI49" s="62"/>
      <c r="AJ49" s="62"/>
      <c r="AK49" s="62">
        <v>1222810</v>
      </c>
      <c r="AL49" s="62"/>
      <c r="AM49" s="62"/>
      <c r="AN49" s="62">
        <v>35000</v>
      </c>
      <c r="AO49" s="62"/>
      <c r="AP49" s="62">
        <v>34000</v>
      </c>
      <c r="AQ49" s="62"/>
      <c r="AR49" s="62"/>
      <c r="AS49" s="62"/>
      <c r="AT49" s="62"/>
      <c r="AU49" s="62"/>
      <c r="AV49" s="62"/>
      <c r="AW49" s="62"/>
      <c r="AX49" s="62"/>
      <c r="AY49" s="62"/>
      <c r="AZ49" s="62"/>
      <c r="BA49" s="62">
        <v>304340</v>
      </c>
      <c r="BB49" s="62"/>
      <c r="BC49" s="62"/>
      <c r="BD49" s="62">
        <v>188854</v>
      </c>
      <c r="BE49" s="62"/>
      <c r="BF49" s="62"/>
      <c r="BG49" s="62"/>
      <c r="BH49" s="60">
        <v>10250</v>
      </c>
      <c r="BI49" s="60"/>
      <c r="BJ49" s="60"/>
      <c r="BK49" s="60"/>
      <c r="BL49" s="60"/>
      <c r="BM49" s="60"/>
      <c r="BN49" s="60"/>
      <c r="BO49" s="60"/>
      <c r="BP49" s="60">
        <v>96572</v>
      </c>
      <c r="BQ49" s="60"/>
      <c r="BR49" s="60"/>
      <c r="BS49" s="60"/>
      <c r="BT49" s="60"/>
      <c r="BU49" s="60"/>
      <c r="BV49" s="60"/>
      <c r="BW49" s="60"/>
      <c r="BX49" s="60"/>
      <c r="BY49" s="60"/>
      <c r="BZ49" s="60"/>
      <c r="CA49" s="60"/>
      <c r="CB49" s="60">
        <v>14865</v>
      </c>
      <c r="CC49" s="60"/>
      <c r="CD49" s="60"/>
      <c r="CE49" s="60"/>
      <c r="CF49" s="60"/>
      <c r="CG49" s="60"/>
      <c r="CH49" s="60"/>
      <c r="CI49" s="60">
        <v>32161</v>
      </c>
      <c r="CJ49" s="60">
        <v>35280</v>
      </c>
      <c r="CK49" s="60">
        <v>37963</v>
      </c>
      <c r="CL49" s="60">
        <v>49454</v>
      </c>
      <c r="CM49" s="72">
        <v>34854</v>
      </c>
      <c r="CN49" s="72"/>
      <c r="CO49" s="72"/>
      <c r="CP49" s="72">
        <v>-28326</v>
      </c>
      <c r="CQ49" s="60">
        <v>50569</v>
      </c>
      <c r="CR49" s="60">
        <v>-1069</v>
      </c>
      <c r="CS49" s="60">
        <v>22745</v>
      </c>
      <c r="CT49" s="60">
        <v>25070</v>
      </c>
      <c r="CU49" s="60"/>
      <c r="CV49" s="60"/>
      <c r="CW49" s="60"/>
      <c r="CX49" s="60"/>
      <c r="CY49" s="60">
        <v>39604</v>
      </c>
      <c r="CZ49" s="81">
        <v>267020</v>
      </c>
    </row>
    <row r="50" spans="1:104" s="3" customFormat="1" x14ac:dyDescent="0.25">
      <c r="A50" s="4">
        <v>872</v>
      </c>
      <c r="B50" s="19" t="s">
        <v>43</v>
      </c>
      <c r="C50" s="40">
        <f t="shared" si="1"/>
        <v>15234283</v>
      </c>
      <c r="D50" s="61">
        <v>13305046</v>
      </c>
      <c r="E50" s="62"/>
      <c r="F50" s="62">
        <v>41436</v>
      </c>
      <c r="G50" s="62"/>
      <c r="H50" s="62"/>
      <c r="I50" s="62">
        <v>95234</v>
      </c>
      <c r="J50" s="62"/>
      <c r="K50" s="62"/>
      <c r="L50" s="62"/>
      <c r="M50" s="62"/>
      <c r="N50" s="62"/>
      <c r="O50" s="60"/>
      <c r="P50" s="60"/>
      <c r="Q50" s="60">
        <f>1100+3164+153-153+4125+23114</f>
        <v>31503</v>
      </c>
      <c r="R50" s="60">
        <v>153</v>
      </c>
      <c r="S50" s="60"/>
      <c r="T50" s="60"/>
      <c r="U50" s="60"/>
      <c r="V50" s="60"/>
      <c r="W50" s="60"/>
      <c r="X50" s="60"/>
      <c r="Y50" s="60">
        <v>118747</v>
      </c>
      <c r="Z50" s="60">
        <v>3430</v>
      </c>
      <c r="AA50" s="60">
        <v>0</v>
      </c>
      <c r="AB50" s="60">
        <v>0</v>
      </c>
      <c r="AC50" s="60">
        <v>14097</v>
      </c>
      <c r="AD50" s="60"/>
      <c r="AE50" s="60"/>
      <c r="AF50" s="60"/>
      <c r="AG50" s="60"/>
      <c r="AH50" s="62">
        <v>172359</v>
      </c>
      <c r="AI50" s="62"/>
      <c r="AJ50" s="62"/>
      <c r="AK50" s="62">
        <v>644158</v>
      </c>
      <c r="AL50" s="62"/>
      <c r="AM50" s="62"/>
      <c r="AN50" s="62"/>
      <c r="AO50" s="62"/>
      <c r="AP50" s="62"/>
      <c r="AQ50" s="62"/>
      <c r="AR50" s="62"/>
      <c r="AS50" s="62"/>
      <c r="AT50" s="62"/>
      <c r="AU50" s="62"/>
      <c r="AV50" s="62"/>
      <c r="AW50" s="62"/>
      <c r="AX50" s="62"/>
      <c r="AY50" s="62"/>
      <c r="AZ50" s="62"/>
      <c r="BA50" s="62">
        <v>87201</v>
      </c>
      <c r="BB50" s="62"/>
      <c r="BC50" s="62">
        <v>39472</v>
      </c>
      <c r="BD50" s="62">
        <v>170000</v>
      </c>
      <c r="BE50" s="62"/>
      <c r="BF50" s="62"/>
      <c r="BG50" s="62"/>
      <c r="BH50" s="60"/>
      <c r="BI50" s="60"/>
      <c r="BJ50" s="60"/>
      <c r="BK50" s="60"/>
      <c r="BL50" s="60"/>
      <c r="BM50" s="60"/>
      <c r="BN50" s="60"/>
      <c r="BO50" s="60"/>
      <c r="BP50" s="60">
        <v>236784</v>
      </c>
      <c r="BQ50" s="60"/>
      <c r="BR50" s="60"/>
      <c r="BS50" s="60"/>
      <c r="BT50" s="60"/>
      <c r="BU50" s="60"/>
      <c r="BV50" s="60"/>
      <c r="BW50" s="60"/>
      <c r="BX50" s="60"/>
      <c r="BY50" s="60"/>
      <c r="BZ50" s="60"/>
      <c r="CA50" s="60"/>
      <c r="CB50" s="60">
        <v>8000</v>
      </c>
      <c r="CC50" s="60"/>
      <c r="CD50" s="60"/>
      <c r="CE50" s="60"/>
      <c r="CF50" s="60"/>
      <c r="CG50" s="60"/>
      <c r="CH50" s="60"/>
      <c r="CI50" s="60"/>
      <c r="CJ50" s="60">
        <v>9905</v>
      </c>
      <c r="CK50" s="60"/>
      <c r="CL50" s="60">
        <v>53449</v>
      </c>
      <c r="CM50" s="72"/>
      <c r="CN50" s="72"/>
      <c r="CO50" s="72"/>
      <c r="CP50" s="72"/>
      <c r="CQ50" s="60">
        <v>6000</v>
      </c>
      <c r="CR50" s="60"/>
      <c r="CS50" s="60">
        <v>21911</v>
      </c>
      <c r="CT50" s="60">
        <v>22535</v>
      </c>
      <c r="CU50" s="60"/>
      <c r="CV50" s="60"/>
      <c r="CW50" s="60"/>
      <c r="CX50" s="60"/>
      <c r="CY50" s="60"/>
      <c r="CZ50" s="81">
        <v>152863</v>
      </c>
    </row>
    <row r="51" spans="1:104" s="3" customFormat="1" x14ac:dyDescent="0.25">
      <c r="A51" s="4">
        <v>874</v>
      </c>
      <c r="B51" s="19" t="s">
        <v>44</v>
      </c>
      <c r="C51" s="40">
        <f t="shared" si="1"/>
        <v>52094154</v>
      </c>
      <c r="D51" s="61">
        <v>49103270</v>
      </c>
      <c r="E51" s="62"/>
      <c r="F51" s="62"/>
      <c r="G51" s="62"/>
      <c r="H51" s="62"/>
      <c r="I51" s="62">
        <v>258225</v>
      </c>
      <c r="J51" s="62"/>
      <c r="K51" s="62"/>
      <c r="L51" s="62"/>
      <c r="M51" s="62"/>
      <c r="N51" s="62"/>
      <c r="O51" s="60"/>
      <c r="P51" s="60"/>
      <c r="Q51" s="60">
        <f>45236+7414+36927+114598+3412-3476</f>
        <v>204111</v>
      </c>
      <c r="R51" s="60"/>
      <c r="S51" s="60"/>
      <c r="T51" s="60"/>
      <c r="U51" s="60"/>
      <c r="V51" s="60"/>
      <c r="W51" s="60"/>
      <c r="X51" s="60">
        <v>20600</v>
      </c>
      <c r="Y51" s="60">
        <v>2</v>
      </c>
      <c r="Z51" s="60">
        <v>0</v>
      </c>
      <c r="AA51" s="60">
        <v>0</v>
      </c>
      <c r="AB51" s="60">
        <v>0</v>
      </c>
      <c r="AC51" s="60">
        <v>42150</v>
      </c>
      <c r="AD51" s="60"/>
      <c r="AE51" s="60"/>
      <c r="AF51" s="60"/>
      <c r="AG51" s="60"/>
      <c r="AH51" s="62">
        <v>416947</v>
      </c>
      <c r="AI51" s="62"/>
      <c r="AJ51" s="62"/>
      <c r="AK51" s="62">
        <v>784973</v>
      </c>
      <c r="AL51" s="62"/>
      <c r="AM51" s="62"/>
      <c r="AN51" s="62"/>
      <c r="AO51" s="62"/>
      <c r="AP51" s="62">
        <v>34000</v>
      </c>
      <c r="AQ51" s="62"/>
      <c r="AR51" s="62"/>
      <c r="AS51" s="62"/>
      <c r="AT51" s="62"/>
      <c r="AU51" s="62"/>
      <c r="AV51" s="62"/>
      <c r="AW51" s="62"/>
      <c r="AX51" s="62"/>
      <c r="AY51" s="62"/>
      <c r="AZ51" s="62"/>
      <c r="BA51" s="62">
        <v>329701</v>
      </c>
      <c r="BB51" s="62"/>
      <c r="BC51" s="62"/>
      <c r="BD51" s="62">
        <v>182458</v>
      </c>
      <c r="BE51" s="62"/>
      <c r="BF51" s="62"/>
      <c r="BG51" s="62"/>
      <c r="BH51" s="60"/>
      <c r="BI51" s="60">
        <v>14000</v>
      </c>
      <c r="BJ51" s="60"/>
      <c r="BK51" s="60"/>
      <c r="BL51" s="60"/>
      <c r="BM51" s="60">
        <v>10000</v>
      </c>
      <c r="BN51" s="60">
        <v>2000</v>
      </c>
      <c r="BO51" s="60"/>
      <c r="BP51" s="60">
        <v>37385</v>
      </c>
      <c r="BQ51" s="60">
        <v>18800</v>
      </c>
      <c r="BR51" s="60"/>
      <c r="BS51" s="60"/>
      <c r="BT51" s="60"/>
      <c r="BU51" s="60"/>
      <c r="BV51" s="60"/>
      <c r="BW51" s="60"/>
      <c r="BX51" s="60"/>
      <c r="BY51" s="60"/>
      <c r="BZ51" s="60"/>
      <c r="CA51" s="60"/>
      <c r="CB51" s="60">
        <v>7538</v>
      </c>
      <c r="CC51" s="60"/>
      <c r="CD51" s="60"/>
      <c r="CE51" s="60"/>
      <c r="CF51" s="60">
        <v>2133</v>
      </c>
      <c r="CG51" s="60"/>
      <c r="CH51" s="60">
        <v>1512</v>
      </c>
      <c r="CI51" s="60"/>
      <c r="CJ51" s="60">
        <v>23511</v>
      </c>
      <c r="CK51" s="60">
        <v>6199</v>
      </c>
      <c r="CL51" s="60">
        <v>81561</v>
      </c>
      <c r="CM51" s="72"/>
      <c r="CN51" s="72"/>
      <c r="CO51" s="72"/>
      <c r="CP51" s="72"/>
      <c r="CQ51" s="60">
        <v>18188</v>
      </c>
      <c r="CR51" s="60"/>
      <c r="CS51" s="60">
        <v>28439</v>
      </c>
      <c r="CT51" s="60">
        <v>29848</v>
      </c>
      <c r="CU51" s="60"/>
      <c r="CV51" s="60"/>
      <c r="CW51" s="60"/>
      <c r="CX51" s="60"/>
      <c r="CY51" s="60">
        <v>43604</v>
      </c>
      <c r="CZ51" s="81">
        <v>392999</v>
      </c>
    </row>
    <row r="52" spans="1:104" s="3" customFormat="1" x14ac:dyDescent="0.25">
      <c r="A52" s="4">
        <v>876</v>
      </c>
      <c r="B52" s="19" t="s">
        <v>45</v>
      </c>
      <c r="C52" s="40">
        <f t="shared" si="1"/>
        <v>18492874</v>
      </c>
      <c r="D52" s="61">
        <v>16187844</v>
      </c>
      <c r="E52" s="62"/>
      <c r="F52" s="62">
        <v>101464</v>
      </c>
      <c r="G52" s="62"/>
      <c r="H52" s="62"/>
      <c r="I52" s="62">
        <v>108176</v>
      </c>
      <c r="J52" s="62"/>
      <c r="K52" s="62"/>
      <c r="L52" s="62"/>
      <c r="M52" s="62"/>
      <c r="N52" s="62"/>
      <c r="O52" s="60"/>
      <c r="P52" s="60"/>
      <c r="Q52" s="60"/>
      <c r="R52" s="60"/>
      <c r="S52" s="60"/>
      <c r="T52" s="60"/>
      <c r="U52" s="60"/>
      <c r="V52" s="60"/>
      <c r="W52" s="60"/>
      <c r="X52" s="60"/>
      <c r="Y52" s="60">
        <v>250001</v>
      </c>
      <c r="Z52" s="60">
        <v>9602</v>
      </c>
      <c r="AA52" s="60">
        <v>150805</v>
      </c>
      <c r="AB52" s="60">
        <v>2705</v>
      </c>
      <c r="AC52" s="60">
        <v>20190</v>
      </c>
      <c r="AD52" s="60"/>
      <c r="AE52" s="60"/>
      <c r="AF52" s="60"/>
      <c r="AG52" s="60"/>
      <c r="AH52" s="62">
        <v>235630</v>
      </c>
      <c r="AI52" s="62"/>
      <c r="AJ52" s="62"/>
      <c r="AK52" s="62">
        <v>509016</v>
      </c>
      <c r="AL52" s="62">
        <v>33661</v>
      </c>
      <c r="AM52" s="62"/>
      <c r="AN52" s="62"/>
      <c r="AO52" s="62"/>
      <c r="AP52" s="62"/>
      <c r="AQ52" s="62"/>
      <c r="AR52" s="62"/>
      <c r="AS52" s="62"/>
      <c r="AT52" s="62"/>
      <c r="AU52" s="62"/>
      <c r="AV52" s="62">
        <v>150000</v>
      </c>
      <c r="AW52" s="62"/>
      <c r="AX52" s="62"/>
      <c r="AY52" s="62"/>
      <c r="AZ52" s="62"/>
      <c r="BA52" s="62">
        <v>301980</v>
      </c>
      <c r="BB52" s="62"/>
      <c r="BC52" s="62"/>
      <c r="BD52" s="62">
        <v>172230</v>
      </c>
      <c r="BE52" s="62"/>
      <c r="BF52" s="62"/>
      <c r="BG52" s="62"/>
      <c r="BH52" s="60"/>
      <c r="BI52" s="60"/>
      <c r="BJ52" s="60"/>
      <c r="BK52" s="60"/>
      <c r="BL52" s="60"/>
      <c r="BM52" s="60"/>
      <c r="BN52" s="60"/>
      <c r="BO52" s="60"/>
      <c r="BP52" s="60"/>
      <c r="BQ52" s="60"/>
      <c r="BR52" s="60"/>
      <c r="BS52" s="60"/>
      <c r="BT52" s="60"/>
      <c r="BU52" s="60"/>
      <c r="BV52" s="60"/>
      <c r="BW52" s="60"/>
      <c r="BX52" s="60"/>
      <c r="BY52" s="60"/>
      <c r="BZ52" s="60"/>
      <c r="CA52" s="60"/>
      <c r="CB52" s="60"/>
      <c r="CC52" s="60"/>
      <c r="CD52" s="60"/>
      <c r="CE52" s="60"/>
      <c r="CF52" s="60">
        <v>7082</v>
      </c>
      <c r="CG52" s="60"/>
      <c r="CH52" s="60"/>
      <c r="CI52" s="60"/>
      <c r="CJ52" s="60">
        <v>13430</v>
      </c>
      <c r="CK52" s="60"/>
      <c r="CL52" s="60"/>
      <c r="CM52" s="72"/>
      <c r="CN52" s="72"/>
      <c r="CO52" s="72"/>
      <c r="CP52" s="72"/>
      <c r="CQ52" s="60">
        <v>20481</v>
      </c>
      <c r="CR52" s="60"/>
      <c r="CS52" s="60">
        <v>21517</v>
      </c>
      <c r="CT52" s="60">
        <v>23211</v>
      </c>
      <c r="CU52" s="60"/>
      <c r="CV52" s="60"/>
      <c r="CW52" s="60"/>
      <c r="CX52" s="60"/>
      <c r="CY52" s="60">
        <v>38747</v>
      </c>
      <c r="CZ52" s="81">
        <v>135102</v>
      </c>
    </row>
    <row r="53" spans="1:104" s="3" customFormat="1" x14ac:dyDescent="0.25">
      <c r="A53" s="4">
        <v>878</v>
      </c>
      <c r="B53" s="19" t="s">
        <v>46</v>
      </c>
      <c r="C53" s="40">
        <f t="shared" si="1"/>
        <v>28882035</v>
      </c>
      <c r="D53" s="61">
        <v>27129089</v>
      </c>
      <c r="E53" s="62"/>
      <c r="F53" s="62"/>
      <c r="G53" s="62"/>
      <c r="H53" s="62"/>
      <c r="I53" s="62">
        <v>175034</v>
      </c>
      <c r="J53" s="62"/>
      <c r="K53" s="62"/>
      <c r="L53" s="62"/>
      <c r="M53" s="62"/>
      <c r="N53" s="62"/>
      <c r="O53" s="60"/>
      <c r="P53" s="60"/>
      <c r="Q53" s="60"/>
      <c r="R53" s="60"/>
      <c r="S53" s="60"/>
      <c r="T53" s="60"/>
      <c r="U53" s="60"/>
      <c r="V53" s="60"/>
      <c r="W53" s="60"/>
      <c r="X53" s="60"/>
      <c r="Y53" s="60">
        <v>54934</v>
      </c>
      <c r="Z53" s="60">
        <v>0</v>
      </c>
      <c r="AA53" s="60">
        <v>0</v>
      </c>
      <c r="AB53" s="60">
        <v>0</v>
      </c>
      <c r="AC53" s="60">
        <v>23944</v>
      </c>
      <c r="AD53" s="60"/>
      <c r="AE53" s="60"/>
      <c r="AF53" s="60"/>
      <c r="AG53" s="60"/>
      <c r="AH53" s="62">
        <v>90369</v>
      </c>
      <c r="AI53" s="62"/>
      <c r="AJ53" s="62"/>
      <c r="AK53" s="62"/>
      <c r="AL53" s="62"/>
      <c r="AM53" s="62"/>
      <c r="AN53" s="62">
        <v>15000</v>
      </c>
      <c r="AO53" s="62"/>
      <c r="AP53" s="62"/>
      <c r="AQ53" s="62"/>
      <c r="AR53" s="62"/>
      <c r="AS53" s="62"/>
      <c r="AT53" s="62">
        <v>8621</v>
      </c>
      <c r="AU53" s="62">
        <v>-8621</v>
      </c>
      <c r="AV53" s="62"/>
      <c r="AW53" s="62"/>
      <c r="AX53" s="62"/>
      <c r="AY53" s="62"/>
      <c r="AZ53" s="62">
        <v>82400</v>
      </c>
      <c r="BA53" s="62">
        <v>217784</v>
      </c>
      <c r="BB53" s="62">
        <v>18211</v>
      </c>
      <c r="BC53" s="62"/>
      <c r="BD53" s="62">
        <v>80920</v>
      </c>
      <c r="BE53" s="62"/>
      <c r="BF53" s="62"/>
      <c r="BG53" s="62"/>
      <c r="BH53" s="60"/>
      <c r="BI53" s="60"/>
      <c r="BJ53" s="60"/>
      <c r="BK53" s="60"/>
      <c r="BL53" s="60"/>
      <c r="BM53" s="60">
        <v>2000</v>
      </c>
      <c r="BN53" s="60">
        <v>4000</v>
      </c>
      <c r="BO53" s="60"/>
      <c r="BP53" s="60">
        <v>31254</v>
      </c>
      <c r="BQ53" s="60"/>
      <c r="BR53" s="60"/>
      <c r="BS53" s="60"/>
      <c r="BT53" s="60"/>
      <c r="BU53" s="60"/>
      <c r="BV53" s="60"/>
      <c r="BW53" s="60"/>
      <c r="BX53" s="60"/>
      <c r="BY53" s="60"/>
      <c r="BZ53" s="60"/>
      <c r="CA53" s="60">
        <v>491411</v>
      </c>
      <c r="CB53" s="60"/>
      <c r="CC53" s="60"/>
      <c r="CD53" s="60"/>
      <c r="CE53" s="60"/>
      <c r="CF53" s="60">
        <v>2966</v>
      </c>
      <c r="CG53" s="60"/>
      <c r="CH53" s="60"/>
      <c r="CI53" s="60"/>
      <c r="CJ53" s="60">
        <v>17430</v>
      </c>
      <c r="CK53" s="60">
        <v>70</v>
      </c>
      <c r="CL53" s="60">
        <v>51709</v>
      </c>
      <c r="CM53" s="72"/>
      <c r="CN53" s="72"/>
      <c r="CO53" s="72">
        <v>289</v>
      </c>
      <c r="CP53" s="72"/>
      <c r="CQ53" s="60">
        <v>36452</v>
      </c>
      <c r="CR53" s="60">
        <v>-2249</v>
      </c>
      <c r="CS53" s="60">
        <v>23154</v>
      </c>
      <c r="CT53" s="60">
        <v>25800</v>
      </c>
      <c r="CU53" s="60"/>
      <c r="CV53" s="60"/>
      <c r="CW53" s="60"/>
      <c r="CX53" s="60"/>
      <c r="CY53" s="60"/>
      <c r="CZ53" s="81">
        <v>310064</v>
      </c>
    </row>
    <row r="54" spans="1:104" s="3" customFormat="1" x14ac:dyDescent="0.25">
      <c r="A54" s="4">
        <v>800</v>
      </c>
      <c r="B54" s="19" t="s">
        <v>47</v>
      </c>
      <c r="C54" s="40">
        <f t="shared" si="1"/>
        <v>25244263</v>
      </c>
      <c r="D54" s="61">
        <v>23710428</v>
      </c>
      <c r="E54" s="62"/>
      <c r="F54" s="62"/>
      <c r="G54" s="62"/>
      <c r="H54" s="62"/>
      <c r="I54" s="62">
        <v>144462</v>
      </c>
      <c r="J54" s="62"/>
      <c r="K54" s="62"/>
      <c r="L54" s="62"/>
      <c r="M54" s="62"/>
      <c r="N54" s="62"/>
      <c r="O54" s="60"/>
      <c r="P54" s="60"/>
      <c r="Q54" s="60">
        <f>67162+26847+3410-6497+1650+37821+8927+25727+4180+40964</f>
        <v>210191</v>
      </c>
      <c r="R54" s="60">
        <v>6497</v>
      </c>
      <c r="S54" s="60"/>
      <c r="T54" s="60"/>
      <c r="U54" s="60"/>
      <c r="V54" s="60"/>
      <c r="W54" s="60"/>
      <c r="X54" s="60"/>
      <c r="Y54" s="60">
        <v>1</v>
      </c>
      <c r="Z54" s="60">
        <v>0</v>
      </c>
      <c r="AA54" s="60">
        <v>0</v>
      </c>
      <c r="AB54" s="60">
        <v>0</v>
      </c>
      <c r="AC54" s="60">
        <v>13318</v>
      </c>
      <c r="AD54" s="60"/>
      <c r="AE54" s="60"/>
      <c r="AF54" s="60"/>
      <c r="AG54" s="60"/>
      <c r="AH54" s="62"/>
      <c r="AI54" s="62"/>
      <c r="AJ54" s="62"/>
      <c r="AK54" s="62"/>
      <c r="AL54" s="62">
        <v>165020</v>
      </c>
      <c r="AM54" s="62"/>
      <c r="AN54" s="62"/>
      <c r="AO54" s="62"/>
      <c r="AP54" s="62"/>
      <c r="AQ54" s="62"/>
      <c r="AR54" s="62"/>
      <c r="AS54" s="62"/>
      <c r="AT54" s="62"/>
      <c r="AU54" s="62"/>
      <c r="AV54" s="62"/>
      <c r="AW54" s="62"/>
      <c r="AX54" s="62"/>
      <c r="AY54" s="62"/>
      <c r="AZ54" s="62"/>
      <c r="BA54" s="62">
        <v>304997</v>
      </c>
      <c r="BB54" s="62">
        <v>10992</v>
      </c>
      <c r="BC54" s="62">
        <v>60592</v>
      </c>
      <c r="BD54" s="62">
        <v>92388</v>
      </c>
      <c r="BE54" s="62"/>
      <c r="BF54" s="62">
        <v>79164</v>
      </c>
      <c r="BG54" s="62"/>
      <c r="BH54" s="60"/>
      <c r="BI54" s="60"/>
      <c r="BJ54" s="60"/>
      <c r="BK54" s="60"/>
      <c r="BL54" s="60"/>
      <c r="BM54" s="60">
        <v>4250</v>
      </c>
      <c r="BN54" s="60"/>
      <c r="BO54" s="60"/>
      <c r="BP54" s="60">
        <v>14000</v>
      </c>
      <c r="BQ54" s="60"/>
      <c r="BR54" s="60"/>
      <c r="BS54" s="60"/>
      <c r="BT54" s="60"/>
      <c r="BU54" s="60"/>
      <c r="BV54" s="60"/>
      <c r="BW54" s="60"/>
      <c r="BX54" s="60"/>
      <c r="BY54" s="60"/>
      <c r="BZ54" s="60"/>
      <c r="CA54" s="60"/>
      <c r="CB54" s="60">
        <v>15538</v>
      </c>
      <c r="CC54" s="60">
        <v>-15538</v>
      </c>
      <c r="CD54" s="60"/>
      <c r="CE54" s="60"/>
      <c r="CF54" s="60">
        <v>14831</v>
      </c>
      <c r="CG54" s="60"/>
      <c r="CH54" s="60"/>
      <c r="CI54" s="60">
        <v>1798</v>
      </c>
      <c r="CJ54" s="60">
        <v>19579</v>
      </c>
      <c r="CK54" s="60">
        <v>33851</v>
      </c>
      <c r="CL54" s="60">
        <v>69870</v>
      </c>
      <c r="CM54" s="72">
        <v>42489</v>
      </c>
      <c r="CN54" s="72"/>
      <c r="CO54" s="72"/>
      <c r="CP54" s="72">
        <v>-39677</v>
      </c>
      <c r="CQ54" s="60">
        <v>73819</v>
      </c>
      <c r="CR54" s="60">
        <v>-13069</v>
      </c>
      <c r="CS54" s="60">
        <v>22044</v>
      </c>
      <c r="CT54" s="60">
        <v>24871</v>
      </c>
      <c r="CU54" s="60"/>
      <c r="CV54" s="60"/>
      <c r="CW54" s="60"/>
      <c r="CX54" s="60"/>
      <c r="CY54" s="60"/>
      <c r="CZ54" s="81">
        <v>177557</v>
      </c>
    </row>
    <row r="55" spans="1:104" s="3" customFormat="1" x14ac:dyDescent="0.25">
      <c r="A55" s="4">
        <v>880</v>
      </c>
      <c r="B55" s="19" t="s">
        <v>48</v>
      </c>
      <c r="C55" s="40">
        <f t="shared" si="1"/>
        <v>16268423</v>
      </c>
      <c r="D55" s="61">
        <v>14507703</v>
      </c>
      <c r="E55" s="62"/>
      <c r="F55" s="62"/>
      <c r="G55" s="62"/>
      <c r="H55" s="62"/>
      <c r="I55" s="62">
        <v>69722</v>
      </c>
      <c r="J55" s="62"/>
      <c r="K55" s="62"/>
      <c r="L55" s="62"/>
      <c r="M55" s="62"/>
      <c r="N55" s="62"/>
      <c r="O55" s="60"/>
      <c r="P55" s="60"/>
      <c r="Q55" s="60">
        <f>557+63+100</f>
        <v>720</v>
      </c>
      <c r="R55" s="60"/>
      <c r="S55" s="60"/>
      <c r="T55" s="60"/>
      <c r="U55" s="60"/>
      <c r="V55" s="60"/>
      <c r="W55" s="60">
        <v>19000</v>
      </c>
      <c r="X55" s="60"/>
      <c r="Y55" s="60">
        <v>543861</v>
      </c>
      <c r="Z55" s="60">
        <v>5968</v>
      </c>
      <c r="AA55" s="60">
        <v>0</v>
      </c>
      <c r="AB55" s="60">
        <v>0</v>
      </c>
      <c r="AC55" s="60">
        <v>17498</v>
      </c>
      <c r="AD55" s="60"/>
      <c r="AE55" s="60"/>
      <c r="AF55" s="60"/>
      <c r="AG55" s="60"/>
      <c r="AH55" s="62"/>
      <c r="AI55" s="62"/>
      <c r="AJ55" s="62"/>
      <c r="AK55" s="62">
        <v>89682</v>
      </c>
      <c r="AL55" s="62">
        <v>220158</v>
      </c>
      <c r="AM55" s="62"/>
      <c r="AN55" s="62"/>
      <c r="AO55" s="62"/>
      <c r="AP55" s="62"/>
      <c r="AQ55" s="62"/>
      <c r="AR55" s="62"/>
      <c r="AS55" s="62"/>
      <c r="AT55" s="62"/>
      <c r="AU55" s="62"/>
      <c r="AV55" s="62"/>
      <c r="AW55" s="62"/>
      <c r="AX55" s="62"/>
      <c r="AY55" s="62"/>
      <c r="AZ55" s="62"/>
      <c r="BA55" s="62">
        <v>229283</v>
      </c>
      <c r="BB55" s="62"/>
      <c r="BC55" s="62"/>
      <c r="BD55" s="62">
        <v>190000</v>
      </c>
      <c r="BE55" s="62"/>
      <c r="BF55" s="62"/>
      <c r="BG55" s="62"/>
      <c r="BH55" s="60">
        <v>8750</v>
      </c>
      <c r="BI55" s="60"/>
      <c r="BJ55" s="60"/>
      <c r="BK55" s="60"/>
      <c r="BL55" s="60"/>
      <c r="BM55" s="60">
        <v>28000</v>
      </c>
      <c r="BN55" s="60"/>
      <c r="BO55" s="60"/>
      <c r="BP55" s="60"/>
      <c r="BQ55" s="60"/>
      <c r="BR55" s="60"/>
      <c r="BS55" s="60"/>
      <c r="BT55" s="60"/>
      <c r="BU55" s="60"/>
      <c r="BV55" s="60"/>
      <c r="BW55" s="60"/>
      <c r="BX55" s="60"/>
      <c r="BY55" s="60"/>
      <c r="BZ55" s="60"/>
      <c r="CA55" s="60"/>
      <c r="CB55" s="60"/>
      <c r="CC55" s="60"/>
      <c r="CD55" s="60"/>
      <c r="CE55" s="60"/>
      <c r="CF55" s="60">
        <v>9403</v>
      </c>
      <c r="CG55" s="60"/>
      <c r="CH55" s="60"/>
      <c r="CI55" s="60"/>
      <c r="CJ55" s="60">
        <v>6674</v>
      </c>
      <c r="CK55" s="60">
        <v>300</v>
      </c>
      <c r="CL55" s="60">
        <v>50329</v>
      </c>
      <c r="CM55" s="72">
        <v>1480</v>
      </c>
      <c r="CN55" s="72"/>
      <c r="CO55" s="72"/>
      <c r="CP55" s="72"/>
      <c r="CQ55" s="60">
        <v>15211</v>
      </c>
      <c r="CR55" s="60"/>
      <c r="CS55" s="60">
        <v>21978</v>
      </c>
      <c r="CT55" s="60">
        <v>23003</v>
      </c>
      <c r="CU55" s="60"/>
      <c r="CV55" s="60"/>
      <c r="CW55" s="60"/>
      <c r="CX55" s="60"/>
      <c r="CY55" s="60">
        <v>29743</v>
      </c>
      <c r="CZ55" s="81">
        <v>179957</v>
      </c>
    </row>
    <row r="56" spans="1:104" s="3" customFormat="1" x14ac:dyDescent="0.25">
      <c r="A56" s="4">
        <v>882</v>
      </c>
      <c r="B56" s="19" t="s">
        <v>49</v>
      </c>
      <c r="C56" s="40">
        <f t="shared" si="1"/>
        <v>21487214</v>
      </c>
      <c r="D56" s="61">
        <v>18142056</v>
      </c>
      <c r="E56" s="62"/>
      <c r="F56" s="62"/>
      <c r="G56" s="62"/>
      <c r="H56" s="62"/>
      <c r="I56" s="62">
        <v>108734</v>
      </c>
      <c r="J56" s="62">
        <v>43991</v>
      </c>
      <c r="K56" s="62"/>
      <c r="L56" s="62"/>
      <c r="M56" s="62"/>
      <c r="N56" s="62"/>
      <c r="O56" s="60"/>
      <c r="P56" s="60"/>
      <c r="Q56" s="60"/>
      <c r="R56" s="60"/>
      <c r="S56" s="60"/>
      <c r="T56" s="60"/>
      <c r="U56" s="60"/>
      <c r="V56" s="60"/>
      <c r="W56" s="60"/>
      <c r="X56" s="60"/>
      <c r="Y56" s="60">
        <v>444503</v>
      </c>
      <c r="Z56" s="60">
        <v>6282</v>
      </c>
      <c r="AA56" s="60">
        <v>20122</v>
      </c>
      <c r="AB56" s="60">
        <v>145728</v>
      </c>
      <c r="AC56" s="60">
        <v>25857</v>
      </c>
      <c r="AD56" s="60"/>
      <c r="AE56" s="60"/>
      <c r="AF56" s="60"/>
      <c r="AG56" s="60">
        <v>500000</v>
      </c>
      <c r="AH56" s="62"/>
      <c r="AI56" s="62"/>
      <c r="AJ56" s="62"/>
      <c r="AK56" s="62">
        <v>856549</v>
      </c>
      <c r="AL56" s="62"/>
      <c r="AM56" s="62"/>
      <c r="AN56" s="62"/>
      <c r="AO56" s="62"/>
      <c r="AP56" s="62"/>
      <c r="AQ56" s="62"/>
      <c r="AR56" s="62"/>
      <c r="AS56" s="62"/>
      <c r="AT56" s="62"/>
      <c r="AU56" s="62"/>
      <c r="AV56" s="62"/>
      <c r="AW56" s="62"/>
      <c r="AX56" s="62"/>
      <c r="AY56" s="62"/>
      <c r="AZ56" s="62"/>
      <c r="BA56" s="62">
        <v>67984</v>
      </c>
      <c r="BB56" s="62">
        <v>16024</v>
      </c>
      <c r="BC56" s="62">
        <v>40031</v>
      </c>
      <c r="BD56" s="62">
        <v>71057</v>
      </c>
      <c r="BE56" s="62"/>
      <c r="BF56" s="62">
        <v>79164</v>
      </c>
      <c r="BG56" s="62"/>
      <c r="BH56" s="60"/>
      <c r="BI56" s="60"/>
      <c r="BJ56" s="60"/>
      <c r="BK56" s="60"/>
      <c r="BL56" s="60"/>
      <c r="BM56" s="60"/>
      <c r="BN56" s="60">
        <v>6000</v>
      </c>
      <c r="BO56" s="60"/>
      <c r="BP56" s="60">
        <v>96303</v>
      </c>
      <c r="BQ56" s="60"/>
      <c r="BR56" s="60"/>
      <c r="BS56" s="60"/>
      <c r="BT56" s="60">
        <v>554759</v>
      </c>
      <c r="BU56" s="60"/>
      <c r="BV56" s="60"/>
      <c r="BW56" s="60"/>
      <c r="BX56" s="60"/>
      <c r="BY56" s="60"/>
      <c r="BZ56" s="60"/>
      <c r="CA56" s="60"/>
      <c r="CB56" s="60"/>
      <c r="CC56" s="60"/>
      <c r="CD56" s="60"/>
      <c r="CE56" s="60"/>
      <c r="CF56" s="60">
        <v>654</v>
      </c>
      <c r="CG56" s="60"/>
      <c r="CH56" s="60"/>
      <c r="CI56" s="60"/>
      <c r="CJ56" s="60">
        <v>1778</v>
      </c>
      <c r="CK56" s="60">
        <v>500</v>
      </c>
      <c r="CL56" s="60">
        <v>20584</v>
      </c>
      <c r="CM56" s="72">
        <v>4476</v>
      </c>
      <c r="CN56" s="72"/>
      <c r="CO56" s="72"/>
      <c r="CP56" s="72">
        <v>-2337</v>
      </c>
      <c r="CQ56" s="60">
        <v>21142</v>
      </c>
      <c r="CR56" s="60"/>
      <c r="CS56" s="60">
        <v>28163</v>
      </c>
      <c r="CT56" s="60">
        <v>23588</v>
      </c>
      <c r="CU56" s="60"/>
      <c r="CV56" s="60"/>
      <c r="CW56" s="60"/>
      <c r="CX56" s="60"/>
      <c r="CY56" s="60"/>
      <c r="CZ56" s="81">
        <v>163522</v>
      </c>
    </row>
    <row r="57" spans="1:104" s="3" customFormat="1" x14ac:dyDescent="0.25">
      <c r="A57" s="4">
        <v>883</v>
      </c>
      <c r="B57" s="19" t="s">
        <v>50</v>
      </c>
      <c r="C57" s="40">
        <f t="shared" si="1"/>
        <v>20750291</v>
      </c>
      <c r="D57" s="61">
        <v>19661699</v>
      </c>
      <c r="E57" s="62"/>
      <c r="F57" s="62"/>
      <c r="G57" s="62"/>
      <c r="H57" s="62"/>
      <c r="I57" s="62">
        <v>96113</v>
      </c>
      <c r="J57" s="62"/>
      <c r="K57" s="62"/>
      <c r="L57" s="62"/>
      <c r="M57" s="62"/>
      <c r="N57" s="62"/>
      <c r="O57" s="60"/>
      <c r="P57" s="60"/>
      <c r="Q57" s="60">
        <f>1540+18700+10142+17531</f>
        <v>47913</v>
      </c>
      <c r="R57" s="60"/>
      <c r="S57" s="60"/>
      <c r="T57" s="60"/>
      <c r="U57" s="60"/>
      <c r="V57" s="60"/>
      <c r="W57" s="60">
        <v>28250</v>
      </c>
      <c r="X57" s="60"/>
      <c r="Y57" s="60">
        <v>110456</v>
      </c>
      <c r="Z57" s="60">
        <v>550</v>
      </c>
      <c r="AA57" s="60">
        <v>50940</v>
      </c>
      <c r="AB57" s="60">
        <v>0</v>
      </c>
      <c r="AC57" s="60">
        <v>32091</v>
      </c>
      <c r="AD57" s="60"/>
      <c r="AE57" s="60"/>
      <c r="AF57" s="60"/>
      <c r="AG57" s="60"/>
      <c r="AH57" s="62"/>
      <c r="AI57" s="62"/>
      <c r="AJ57" s="62"/>
      <c r="AK57" s="62"/>
      <c r="AL57" s="62"/>
      <c r="AM57" s="62"/>
      <c r="AN57" s="62"/>
      <c r="AO57" s="62"/>
      <c r="AP57" s="62"/>
      <c r="AQ57" s="62"/>
      <c r="AR57" s="62"/>
      <c r="AS57" s="62"/>
      <c r="AT57" s="62"/>
      <c r="AU57" s="62"/>
      <c r="AV57" s="62"/>
      <c r="AW57" s="62"/>
      <c r="AX57" s="62"/>
      <c r="AY57" s="62"/>
      <c r="AZ57" s="62"/>
      <c r="BA57" s="62">
        <v>128565</v>
      </c>
      <c r="BB57" s="62"/>
      <c r="BC57" s="62"/>
      <c r="BD57" s="62"/>
      <c r="BE57" s="62"/>
      <c r="BF57" s="62"/>
      <c r="BG57" s="62"/>
      <c r="BH57" s="60"/>
      <c r="BI57" s="60">
        <v>4250</v>
      </c>
      <c r="BJ57" s="60"/>
      <c r="BK57" s="60"/>
      <c r="BL57" s="60"/>
      <c r="BM57" s="60">
        <v>6500</v>
      </c>
      <c r="BN57" s="60"/>
      <c r="BO57" s="60"/>
      <c r="BP57" s="60">
        <v>82869</v>
      </c>
      <c r="BQ57" s="60">
        <v>70625</v>
      </c>
      <c r="BR57" s="60"/>
      <c r="BS57" s="60"/>
      <c r="BT57" s="60"/>
      <c r="BU57" s="60"/>
      <c r="BV57" s="60"/>
      <c r="BW57" s="60"/>
      <c r="BX57" s="60"/>
      <c r="BY57" s="60"/>
      <c r="BZ57" s="60"/>
      <c r="CA57" s="60"/>
      <c r="CB57" s="60"/>
      <c r="CC57" s="60"/>
      <c r="CD57" s="60"/>
      <c r="CE57" s="60"/>
      <c r="CF57" s="60">
        <v>15376</v>
      </c>
      <c r="CG57" s="60"/>
      <c r="CH57" s="60"/>
      <c r="CI57" s="60"/>
      <c r="CJ57" s="60">
        <v>16819</v>
      </c>
      <c r="CK57" s="60"/>
      <c r="CL57" s="60">
        <v>57507</v>
      </c>
      <c r="CM57" s="72"/>
      <c r="CN57" s="72"/>
      <c r="CO57" s="72"/>
      <c r="CP57" s="72"/>
      <c r="CQ57" s="60">
        <v>70319</v>
      </c>
      <c r="CR57" s="60">
        <v>-7564</v>
      </c>
      <c r="CS57" s="60">
        <v>24524</v>
      </c>
      <c r="CT57" s="60">
        <v>24060</v>
      </c>
      <c r="CU57" s="60"/>
      <c r="CV57" s="60"/>
      <c r="CW57" s="60"/>
      <c r="CX57" s="60"/>
      <c r="CY57" s="60"/>
      <c r="CZ57" s="81">
        <v>228429</v>
      </c>
    </row>
    <row r="58" spans="1:104" s="3" customFormat="1" x14ac:dyDescent="0.25">
      <c r="A58" s="4">
        <v>884</v>
      </c>
      <c r="B58" s="19" t="s">
        <v>51</v>
      </c>
      <c r="C58" s="40">
        <f t="shared" si="1"/>
        <v>25524056</v>
      </c>
      <c r="D58" s="61">
        <v>22235857</v>
      </c>
      <c r="E58" s="62"/>
      <c r="F58" s="62"/>
      <c r="G58" s="62"/>
      <c r="H58" s="62"/>
      <c r="I58" s="62">
        <v>183541</v>
      </c>
      <c r="J58" s="62"/>
      <c r="K58" s="62"/>
      <c r="L58" s="62"/>
      <c r="M58" s="62"/>
      <c r="N58" s="62"/>
      <c r="O58" s="60"/>
      <c r="P58" s="60"/>
      <c r="Q58" s="60">
        <f>12844+12122+2420+5723+1430+4861+1672+4367+8428+9207</f>
        <v>63074</v>
      </c>
      <c r="R58" s="60"/>
      <c r="S58" s="60"/>
      <c r="T58" s="60"/>
      <c r="U58" s="60"/>
      <c r="V58" s="60"/>
      <c r="W58" s="60"/>
      <c r="X58" s="60"/>
      <c r="Y58" s="60">
        <v>222585</v>
      </c>
      <c r="Z58" s="60">
        <v>11820</v>
      </c>
      <c r="AA58" s="60">
        <v>34430</v>
      </c>
      <c r="AB58" s="60">
        <v>214759</v>
      </c>
      <c r="AC58" s="60">
        <v>27486</v>
      </c>
      <c r="AD58" s="60"/>
      <c r="AE58" s="60"/>
      <c r="AF58" s="60">
        <v>295000</v>
      </c>
      <c r="AG58" s="60"/>
      <c r="AH58" s="62"/>
      <c r="AI58" s="62"/>
      <c r="AJ58" s="62"/>
      <c r="AK58" s="62">
        <v>1291215</v>
      </c>
      <c r="AL58" s="62">
        <v>45492</v>
      </c>
      <c r="AM58" s="62"/>
      <c r="AN58" s="62">
        <v>35000</v>
      </c>
      <c r="AO58" s="62"/>
      <c r="AP58" s="62"/>
      <c r="AQ58" s="62"/>
      <c r="AR58" s="62"/>
      <c r="AS58" s="62"/>
      <c r="AT58" s="62"/>
      <c r="AU58" s="62"/>
      <c r="AV58" s="62"/>
      <c r="AW58" s="62"/>
      <c r="AX58" s="62"/>
      <c r="AY58" s="62"/>
      <c r="AZ58" s="62"/>
      <c r="BA58" s="62">
        <v>184961</v>
      </c>
      <c r="BB58" s="62">
        <v>17942</v>
      </c>
      <c r="BC58" s="62"/>
      <c r="BD58" s="62"/>
      <c r="BE58" s="62"/>
      <c r="BF58" s="62"/>
      <c r="BG58" s="62"/>
      <c r="BH58" s="60"/>
      <c r="BI58" s="60"/>
      <c r="BJ58" s="60"/>
      <c r="BK58" s="60"/>
      <c r="BL58" s="60"/>
      <c r="BM58" s="60"/>
      <c r="BN58" s="60"/>
      <c r="BO58" s="60"/>
      <c r="BP58" s="60">
        <v>241653</v>
      </c>
      <c r="BQ58" s="60">
        <v>37102</v>
      </c>
      <c r="BR58" s="60"/>
      <c r="BS58" s="60"/>
      <c r="BT58" s="60"/>
      <c r="BU58" s="60"/>
      <c r="BV58" s="60"/>
      <c r="BW58" s="60"/>
      <c r="BX58" s="60"/>
      <c r="BY58" s="60"/>
      <c r="BZ58" s="60"/>
      <c r="CA58" s="60">
        <v>1183</v>
      </c>
      <c r="CB58" s="60">
        <v>15538</v>
      </c>
      <c r="CC58" s="60">
        <v>-15538</v>
      </c>
      <c r="CD58" s="60"/>
      <c r="CE58" s="60"/>
      <c r="CF58" s="60"/>
      <c r="CG58" s="60"/>
      <c r="CH58" s="60"/>
      <c r="CI58" s="60"/>
      <c r="CJ58" s="60">
        <v>11950</v>
      </c>
      <c r="CK58" s="60"/>
      <c r="CL58" s="60">
        <v>46636</v>
      </c>
      <c r="CM58" s="72"/>
      <c r="CN58" s="72"/>
      <c r="CO58" s="72"/>
      <c r="CP58" s="72"/>
      <c r="CQ58" s="60">
        <v>54832</v>
      </c>
      <c r="CR58" s="60"/>
      <c r="CS58" s="60">
        <v>24394</v>
      </c>
      <c r="CT58" s="60">
        <v>24442</v>
      </c>
      <c r="CU58" s="60"/>
      <c r="CV58" s="60"/>
      <c r="CW58" s="60"/>
      <c r="CX58" s="60"/>
      <c r="CY58" s="60"/>
      <c r="CZ58" s="81">
        <v>218702</v>
      </c>
    </row>
    <row r="59" spans="1:104" s="3" customFormat="1" x14ac:dyDescent="0.25">
      <c r="A59" s="4">
        <v>888</v>
      </c>
      <c r="B59" s="19" t="s">
        <v>52</v>
      </c>
      <c r="C59" s="40">
        <f t="shared" si="1"/>
        <v>11385085</v>
      </c>
      <c r="D59" s="61">
        <v>9589187</v>
      </c>
      <c r="E59" s="62"/>
      <c r="F59" s="62"/>
      <c r="G59" s="62"/>
      <c r="H59" s="62"/>
      <c r="I59" s="62">
        <v>66429</v>
      </c>
      <c r="J59" s="62"/>
      <c r="K59" s="62"/>
      <c r="L59" s="62"/>
      <c r="M59" s="62"/>
      <c r="N59" s="62"/>
      <c r="O59" s="60"/>
      <c r="P59" s="60"/>
      <c r="Q59" s="60"/>
      <c r="R59" s="60"/>
      <c r="S59" s="60"/>
      <c r="T59" s="60"/>
      <c r="U59" s="60"/>
      <c r="V59" s="60"/>
      <c r="W59" s="60"/>
      <c r="X59" s="60"/>
      <c r="Y59" s="60">
        <v>728949</v>
      </c>
      <c r="Z59" s="60">
        <v>5141</v>
      </c>
      <c r="AA59" s="60">
        <v>3596</v>
      </c>
      <c r="AB59" s="60">
        <v>0</v>
      </c>
      <c r="AC59" s="60">
        <v>11618</v>
      </c>
      <c r="AD59" s="60"/>
      <c r="AE59" s="60"/>
      <c r="AF59" s="60"/>
      <c r="AG59" s="60"/>
      <c r="AH59" s="62">
        <v>396853</v>
      </c>
      <c r="AI59" s="62"/>
      <c r="AJ59" s="62"/>
      <c r="AK59" s="62"/>
      <c r="AL59" s="62">
        <v>22167</v>
      </c>
      <c r="AM59" s="62"/>
      <c r="AN59" s="62"/>
      <c r="AO59" s="62"/>
      <c r="AP59" s="62"/>
      <c r="AQ59" s="62"/>
      <c r="AR59" s="62"/>
      <c r="AS59" s="62"/>
      <c r="AT59" s="62"/>
      <c r="AU59" s="62"/>
      <c r="AV59" s="62"/>
      <c r="AW59" s="62"/>
      <c r="AX59" s="62"/>
      <c r="AY59" s="62"/>
      <c r="AZ59" s="62"/>
      <c r="BA59" s="62">
        <v>79937</v>
      </c>
      <c r="BB59" s="62">
        <v>7774</v>
      </c>
      <c r="BC59" s="62">
        <v>39014</v>
      </c>
      <c r="BD59" s="62">
        <v>123554</v>
      </c>
      <c r="BE59" s="62"/>
      <c r="BF59" s="62"/>
      <c r="BG59" s="62"/>
      <c r="BH59" s="60"/>
      <c r="BI59" s="60"/>
      <c r="BJ59" s="60"/>
      <c r="BK59" s="60"/>
      <c r="BL59" s="60"/>
      <c r="BM59" s="60"/>
      <c r="BN59" s="60"/>
      <c r="BO59" s="60"/>
      <c r="BP59" s="60">
        <v>78711</v>
      </c>
      <c r="BQ59" s="60"/>
      <c r="BR59" s="60"/>
      <c r="BS59" s="60"/>
      <c r="BT59" s="60"/>
      <c r="BU59" s="60"/>
      <c r="BV59" s="60"/>
      <c r="BW59" s="60"/>
      <c r="BX59" s="60"/>
      <c r="BY59" s="60"/>
      <c r="BZ59" s="60"/>
      <c r="CA59" s="60"/>
      <c r="CB59" s="60">
        <v>15538</v>
      </c>
      <c r="CC59" s="60"/>
      <c r="CD59" s="60"/>
      <c r="CE59" s="60"/>
      <c r="CF59" s="60"/>
      <c r="CG59" s="60"/>
      <c r="CH59" s="60"/>
      <c r="CI59" s="60"/>
      <c r="CJ59" s="60">
        <v>4977</v>
      </c>
      <c r="CK59" s="60">
        <v>14096</v>
      </c>
      <c r="CL59" s="60">
        <v>28863</v>
      </c>
      <c r="CM59" s="72"/>
      <c r="CN59" s="72"/>
      <c r="CO59" s="72"/>
      <c r="CP59" s="72"/>
      <c r="CQ59" s="60">
        <v>26069</v>
      </c>
      <c r="CR59" s="60"/>
      <c r="CS59" s="60">
        <v>22061</v>
      </c>
      <c r="CT59" s="60">
        <v>21655</v>
      </c>
      <c r="CU59" s="60"/>
      <c r="CV59" s="60"/>
      <c r="CW59" s="60"/>
      <c r="CX59" s="60"/>
      <c r="CY59" s="60"/>
      <c r="CZ59" s="81">
        <v>98896</v>
      </c>
    </row>
    <row r="60" spans="1:104" s="3" customFormat="1" x14ac:dyDescent="0.25">
      <c r="A60" s="4">
        <v>889</v>
      </c>
      <c r="B60" s="19" t="s">
        <v>53</v>
      </c>
      <c r="C60" s="40">
        <f t="shared" si="1"/>
        <v>24998082</v>
      </c>
      <c r="D60" s="61">
        <v>21137391</v>
      </c>
      <c r="E60" s="62"/>
      <c r="F60" s="62"/>
      <c r="G60" s="62"/>
      <c r="H60" s="62"/>
      <c r="I60" s="62">
        <v>37956</v>
      </c>
      <c r="J60" s="62">
        <v>101374</v>
      </c>
      <c r="K60" s="62"/>
      <c r="L60" s="62"/>
      <c r="M60" s="62"/>
      <c r="N60" s="62"/>
      <c r="O60" s="60"/>
      <c r="P60" s="60"/>
      <c r="Q60" s="60">
        <f>61+2763+80+713+10954</f>
        <v>14571</v>
      </c>
      <c r="R60" s="60"/>
      <c r="S60" s="60"/>
      <c r="T60" s="60"/>
      <c r="U60" s="60"/>
      <c r="V60" s="60"/>
      <c r="W60" s="60"/>
      <c r="X60" s="60">
        <v>38000</v>
      </c>
      <c r="Y60" s="60">
        <v>956293</v>
      </c>
      <c r="Z60" s="60">
        <v>16259</v>
      </c>
      <c r="AA60" s="60">
        <v>44446</v>
      </c>
      <c r="AB60" s="60">
        <v>241093</v>
      </c>
      <c r="AC60" s="60">
        <v>29470</v>
      </c>
      <c r="AD60" s="60"/>
      <c r="AE60" s="60"/>
      <c r="AF60" s="60"/>
      <c r="AG60" s="60"/>
      <c r="AH60" s="62"/>
      <c r="AI60" s="62"/>
      <c r="AJ60" s="62"/>
      <c r="AK60" s="62">
        <v>887881</v>
      </c>
      <c r="AL60" s="62">
        <v>11301</v>
      </c>
      <c r="AM60" s="62"/>
      <c r="AN60" s="62"/>
      <c r="AO60" s="62"/>
      <c r="AP60" s="62"/>
      <c r="AQ60" s="62"/>
      <c r="AR60" s="62"/>
      <c r="AS60" s="62"/>
      <c r="AT60" s="62"/>
      <c r="AU60" s="62"/>
      <c r="AV60" s="62"/>
      <c r="AW60" s="62"/>
      <c r="AX60" s="62"/>
      <c r="AY60" s="62"/>
      <c r="AZ60" s="62"/>
      <c r="BA60" s="62">
        <v>125357</v>
      </c>
      <c r="BB60" s="62">
        <v>47763</v>
      </c>
      <c r="BC60" s="62"/>
      <c r="BD60" s="62"/>
      <c r="BE60" s="62"/>
      <c r="BF60" s="62"/>
      <c r="BG60" s="62"/>
      <c r="BH60" s="60"/>
      <c r="BI60" s="60"/>
      <c r="BJ60" s="60"/>
      <c r="BK60" s="60"/>
      <c r="BL60" s="60"/>
      <c r="BM60" s="60"/>
      <c r="BN60" s="60"/>
      <c r="BO60" s="60"/>
      <c r="BP60" s="60">
        <v>32763</v>
      </c>
      <c r="BQ60" s="60"/>
      <c r="BR60" s="60">
        <v>844603</v>
      </c>
      <c r="BS60" s="60"/>
      <c r="BT60" s="60"/>
      <c r="BU60" s="60"/>
      <c r="BV60" s="60"/>
      <c r="BW60" s="60"/>
      <c r="BX60" s="60"/>
      <c r="BY60" s="60"/>
      <c r="BZ60" s="60"/>
      <c r="CA60" s="60"/>
      <c r="CB60" s="60"/>
      <c r="CC60" s="60"/>
      <c r="CD60" s="60"/>
      <c r="CE60" s="60"/>
      <c r="CF60" s="60">
        <v>56150</v>
      </c>
      <c r="CG60" s="60">
        <v>-1512</v>
      </c>
      <c r="CH60" s="60"/>
      <c r="CI60" s="60"/>
      <c r="CJ60" s="60">
        <v>10964</v>
      </c>
      <c r="CK60" s="60"/>
      <c r="CL60" s="60">
        <v>73625</v>
      </c>
      <c r="CM60" s="72"/>
      <c r="CN60" s="72"/>
      <c r="CO60" s="72"/>
      <c r="CP60" s="72"/>
      <c r="CQ60" s="60">
        <v>23878</v>
      </c>
      <c r="CR60" s="60"/>
      <c r="CS60" s="60">
        <v>22405</v>
      </c>
      <c r="CT60" s="60">
        <v>24166</v>
      </c>
      <c r="CU60" s="60"/>
      <c r="CV60" s="60"/>
      <c r="CW60" s="60"/>
      <c r="CX60" s="60"/>
      <c r="CY60" s="60"/>
      <c r="CZ60" s="81">
        <v>221885</v>
      </c>
    </row>
    <row r="61" spans="1:104" s="3" customFormat="1" x14ac:dyDescent="0.25">
      <c r="A61" s="4">
        <v>890</v>
      </c>
      <c r="B61" s="19" t="s">
        <v>54</v>
      </c>
      <c r="C61" s="40">
        <f t="shared" si="1"/>
        <v>157960596</v>
      </c>
      <c r="D61" s="61">
        <v>145981132</v>
      </c>
      <c r="E61" s="62"/>
      <c r="F61" s="62">
        <v>311970</v>
      </c>
      <c r="G61" s="62"/>
      <c r="H61" s="62"/>
      <c r="I61" s="62">
        <v>1051315</v>
      </c>
      <c r="J61" s="62"/>
      <c r="K61" s="62"/>
      <c r="L61" s="62">
        <v>1783670</v>
      </c>
      <c r="M61" s="62">
        <v>-1783670</v>
      </c>
      <c r="N61" s="62">
        <v>1783700</v>
      </c>
      <c r="O61" s="60">
        <v>134118</v>
      </c>
      <c r="P61" s="60"/>
      <c r="Q61" s="60">
        <f>168939+4555+5826+55458+30563+2954+4806-9+147614-120+22507+74258+33122+42283+49339-1888+22384+71883+5054+10372+880+5150+65213</f>
        <v>821143</v>
      </c>
      <c r="R61" s="60">
        <v>9</v>
      </c>
      <c r="S61" s="60"/>
      <c r="T61" s="60"/>
      <c r="U61" s="60">
        <v>1505863</v>
      </c>
      <c r="V61" s="60">
        <v>59980</v>
      </c>
      <c r="W61" s="60"/>
      <c r="X61" s="60"/>
      <c r="Y61" s="60">
        <v>1</v>
      </c>
      <c r="Z61" s="60">
        <v>96214</v>
      </c>
      <c r="AA61" s="60">
        <v>0</v>
      </c>
      <c r="AB61" s="60">
        <v>0</v>
      </c>
      <c r="AC61" s="60">
        <v>137148</v>
      </c>
      <c r="AD61" s="60"/>
      <c r="AE61" s="60"/>
      <c r="AF61" s="60">
        <v>210000</v>
      </c>
      <c r="AG61" s="60"/>
      <c r="AH61" s="62"/>
      <c r="AI61" s="62"/>
      <c r="AJ61" s="62"/>
      <c r="AK61" s="62"/>
      <c r="AL61" s="62"/>
      <c r="AM61" s="62"/>
      <c r="AN61" s="62"/>
      <c r="AO61" s="62"/>
      <c r="AP61" s="62"/>
      <c r="AQ61" s="62"/>
      <c r="AR61" s="62"/>
      <c r="AS61" s="62"/>
      <c r="AT61" s="62"/>
      <c r="AU61" s="62"/>
      <c r="AV61" s="62"/>
      <c r="AW61" s="62"/>
      <c r="AX61" s="62"/>
      <c r="AY61" s="62"/>
      <c r="AZ61" s="62"/>
      <c r="BA61" s="62">
        <v>1455449</v>
      </c>
      <c r="BB61" s="62">
        <v>35574</v>
      </c>
      <c r="BC61" s="62">
        <v>155148</v>
      </c>
      <c r="BD61" s="62">
        <v>86298</v>
      </c>
      <c r="BE61" s="62"/>
      <c r="BF61" s="62"/>
      <c r="BG61" s="62"/>
      <c r="BH61" s="60">
        <v>15000</v>
      </c>
      <c r="BI61" s="60">
        <v>4000</v>
      </c>
      <c r="BJ61" s="60">
        <v>26000</v>
      </c>
      <c r="BK61" s="60"/>
      <c r="BL61" s="60"/>
      <c r="BM61" s="60">
        <v>134750</v>
      </c>
      <c r="BN61" s="60">
        <v>12000</v>
      </c>
      <c r="BO61" s="60"/>
      <c r="BP61" s="60">
        <v>19500</v>
      </c>
      <c r="BQ61" s="60"/>
      <c r="BR61" s="60">
        <v>1540629</v>
      </c>
      <c r="BS61" s="60"/>
      <c r="BT61" s="60"/>
      <c r="BU61" s="60"/>
      <c r="BV61" s="60"/>
      <c r="BW61" s="60"/>
      <c r="BX61" s="60"/>
      <c r="BY61" s="60"/>
      <c r="BZ61" s="60"/>
      <c r="CA61" s="60"/>
      <c r="CB61" s="60"/>
      <c r="CC61" s="60"/>
      <c r="CD61" s="60"/>
      <c r="CE61" s="60"/>
      <c r="CF61" s="60">
        <v>53784</v>
      </c>
      <c r="CG61" s="60"/>
      <c r="CH61" s="60"/>
      <c r="CI61" s="60">
        <v>237367</v>
      </c>
      <c r="CJ61" s="60">
        <v>61836</v>
      </c>
      <c r="CK61" s="60">
        <v>175479</v>
      </c>
      <c r="CL61" s="60">
        <v>224190</v>
      </c>
      <c r="CM61" s="72">
        <v>2999</v>
      </c>
      <c r="CN61" s="72"/>
      <c r="CO61" s="72"/>
      <c r="CP61" s="72"/>
      <c r="CQ61" s="60">
        <v>77525</v>
      </c>
      <c r="CR61" s="60">
        <v>-64137</v>
      </c>
      <c r="CS61" s="60">
        <v>37167</v>
      </c>
      <c r="CT61" s="60">
        <v>53213</v>
      </c>
      <c r="CU61" s="60"/>
      <c r="CV61" s="60"/>
      <c r="CW61" s="60"/>
      <c r="CX61" s="60"/>
      <c r="CY61" s="60">
        <v>44104</v>
      </c>
      <c r="CZ61" s="81">
        <v>1480128</v>
      </c>
    </row>
    <row r="62" spans="1:104" s="3" customFormat="1" x14ac:dyDescent="0.25">
      <c r="A62" s="4">
        <v>892</v>
      </c>
      <c r="B62" s="19" t="s">
        <v>55</v>
      </c>
      <c r="C62" s="40">
        <f t="shared" si="1"/>
        <v>26303235</v>
      </c>
      <c r="D62" s="61">
        <v>23440020</v>
      </c>
      <c r="E62" s="62"/>
      <c r="F62" s="62">
        <v>111273</v>
      </c>
      <c r="G62" s="62"/>
      <c r="H62" s="62"/>
      <c r="I62" s="62">
        <v>207733</v>
      </c>
      <c r="J62" s="62"/>
      <c r="K62" s="62"/>
      <c r="L62" s="62">
        <v>271129</v>
      </c>
      <c r="M62" s="62"/>
      <c r="N62" s="62"/>
      <c r="O62" s="60"/>
      <c r="P62" s="60"/>
      <c r="Q62" s="60">
        <f>16334+1144+576+400+1139+1064</f>
        <v>20657</v>
      </c>
      <c r="R62" s="60"/>
      <c r="S62" s="60"/>
      <c r="T62" s="60"/>
      <c r="U62" s="60"/>
      <c r="V62" s="60"/>
      <c r="W62" s="60"/>
      <c r="X62" s="60"/>
      <c r="Y62" s="60">
        <v>304725</v>
      </c>
      <c r="Z62" s="60">
        <v>4434</v>
      </c>
      <c r="AA62" s="60">
        <v>1</v>
      </c>
      <c r="AB62" s="60">
        <v>5</v>
      </c>
      <c r="AC62" s="60">
        <v>34004</v>
      </c>
      <c r="AD62" s="60">
        <v>10000</v>
      </c>
      <c r="AE62" s="60">
        <v>-10000</v>
      </c>
      <c r="AF62" s="60"/>
      <c r="AG62" s="60">
        <v>378265</v>
      </c>
      <c r="AH62" s="62"/>
      <c r="AI62" s="62"/>
      <c r="AJ62" s="62"/>
      <c r="AK62" s="62"/>
      <c r="AL62" s="62"/>
      <c r="AM62" s="62"/>
      <c r="AN62" s="62"/>
      <c r="AO62" s="62"/>
      <c r="AP62" s="62"/>
      <c r="AQ62" s="62"/>
      <c r="AR62" s="62"/>
      <c r="AS62" s="62"/>
      <c r="AT62" s="62"/>
      <c r="AU62" s="62"/>
      <c r="AV62" s="62"/>
      <c r="AW62" s="62"/>
      <c r="AX62" s="62"/>
      <c r="AY62" s="62"/>
      <c r="AZ62" s="62"/>
      <c r="BA62" s="62">
        <v>268262</v>
      </c>
      <c r="BB62" s="62"/>
      <c r="BC62" s="62"/>
      <c r="BD62" s="62">
        <v>93000</v>
      </c>
      <c r="BE62" s="62"/>
      <c r="BF62" s="62"/>
      <c r="BG62" s="62"/>
      <c r="BH62" s="60"/>
      <c r="BI62" s="60"/>
      <c r="BJ62" s="60"/>
      <c r="BK62" s="60"/>
      <c r="BL62" s="60"/>
      <c r="BM62" s="60">
        <v>4000</v>
      </c>
      <c r="BN62" s="60"/>
      <c r="BO62" s="60"/>
      <c r="BP62" s="60">
        <v>130350</v>
      </c>
      <c r="BQ62" s="60"/>
      <c r="BR62" s="60"/>
      <c r="BS62" s="60">
        <v>537714</v>
      </c>
      <c r="BT62" s="60"/>
      <c r="BU62" s="60"/>
      <c r="BV62" s="60"/>
      <c r="BW62" s="60"/>
      <c r="BX62" s="60"/>
      <c r="BY62" s="60"/>
      <c r="BZ62" s="60"/>
      <c r="CA62" s="60"/>
      <c r="CB62" s="64">
        <v>15538</v>
      </c>
      <c r="CC62" s="64">
        <v>-15528</v>
      </c>
      <c r="CD62" s="64"/>
      <c r="CE62" s="64"/>
      <c r="CF62" s="60">
        <v>61018</v>
      </c>
      <c r="CG62" s="60"/>
      <c r="CH62" s="60"/>
      <c r="CI62" s="60"/>
      <c r="CJ62" s="60">
        <v>11525</v>
      </c>
      <c r="CK62" s="60">
        <v>750</v>
      </c>
      <c r="CL62" s="64">
        <v>75248</v>
      </c>
      <c r="CM62" s="73"/>
      <c r="CN62" s="73"/>
      <c r="CO62" s="73"/>
      <c r="CP62" s="73"/>
      <c r="CQ62" s="64"/>
      <c r="CR62" s="64"/>
      <c r="CS62" s="64">
        <v>22521</v>
      </c>
      <c r="CT62" s="64">
        <v>24859</v>
      </c>
      <c r="CU62" s="60"/>
      <c r="CV62" s="60"/>
      <c r="CW62" s="60"/>
      <c r="CX62" s="60"/>
      <c r="CY62" s="60"/>
      <c r="CZ62" s="81">
        <v>301732</v>
      </c>
    </row>
    <row r="63" spans="1:104" s="3" customFormat="1" x14ac:dyDescent="0.25">
      <c r="A63" s="4">
        <v>894</v>
      </c>
      <c r="B63" s="19" t="s">
        <v>56</v>
      </c>
      <c r="C63" s="40">
        <f t="shared" si="1"/>
        <v>16012785</v>
      </c>
      <c r="D63" s="61">
        <v>14577231</v>
      </c>
      <c r="E63" s="62"/>
      <c r="F63" s="62"/>
      <c r="G63" s="62"/>
      <c r="H63" s="62"/>
      <c r="I63" s="62">
        <v>75143</v>
      </c>
      <c r="J63" s="62"/>
      <c r="K63" s="62"/>
      <c r="L63" s="62"/>
      <c r="M63" s="62"/>
      <c r="N63" s="62"/>
      <c r="O63" s="60">
        <v>147733</v>
      </c>
      <c r="P63" s="60"/>
      <c r="Q63" s="60">
        <f>17109+1634+25+452+15207+1569+6908+5005</f>
        <v>47909</v>
      </c>
      <c r="R63" s="60"/>
      <c r="S63" s="60"/>
      <c r="T63" s="60"/>
      <c r="U63" s="60"/>
      <c r="V63" s="60"/>
      <c r="W63" s="60"/>
      <c r="X63" s="60"/>
      <c r="Y63" s="60">
        <v>0</v>
      </c>
      <c r="Z63" s="60">
        <v>0</v>
      </c>
      <c r="AA63" s="60">
        <v>74841</v>
      </c>
      <c r="AB63" s="60">
        <v>0</v>
      </c>
      <c r="AC63" s="60">
        <v>22032</v>
      </c>
      <c r="AD63" s="60"/>
      <c r="AE63" s="60"/>
      <c r="AF63" s="60"/>
      <c r="AG63" s="60"/>
      <c r="AH63" s="62"/>
      <c r="AI63" s="62"/>
      <c r="AJ63" s="62"/>
      <c r="AK63" s="62">
        <v>91862</v>
      </c>
      <c r="AL63" s="62"/>
      <c r="AM63" s="62"/>
      <c r="AN63" s="62"/>
      <c r="AO63" s="62"/>
      <c r="AP63" s="62"/>
      <c r="AQ63" s="62"/>
      <c r="AR63" s="62"/>
      <c r="AS63" s="62"/>
      <c r="AT63" s="62"/>
      <c r="AU63" s="62"/>
      <c r="AV63" s="62"/>
      <c r="AW63" s="62"/>
      <c r="AX63" s="62"/>
      <c r="AY63" s="62"/>
      <c r="AZ63" s="62"/>
      <c r="BA63" s="62">
        <v>151451</v>
      </c>
      <c r="BB63" s="62">
        <v>48839</v>
      </c>
      <c r="BC63" s="62">
        <v>42168</v>
      </c>
      <c r="BD63" s="62">
        <v>149058</v>
      </c>
      <c r="BE63" s="62"/>
      <c r="BF63" s="62"/>
      <c r="BG63" s="62"/>
      <c r="BH63" s="60">
        <v>26500</v>
      </c>
      <c r="BI63" s="60"/>
      <c r="BJ63" s="60"/>
      <c r="BK63" s="60"/>
      <c r="BL63" s="60"/>
      <c r="BM63" s="60"/>
      <c r="BN63" s="60"/>
      <c r="BO63" s="60"/>
      <c r="BP63" s="60">
        <v>241070</v>
      </c>
      <c r="BQ63" s="60"/>
      <c r="BR63" s="60"/>
      <c r="BS63" s="60"/>
      <c r="BT63" s="60"/>
      <c r="BU63" s="60"/>
      <c r="BV63" s="60"/>
      <c r="BW63" s="60"/>
      <c r="BX63" s="60"/>
      <c r="BY63" s="60"/>
      <c r="BZ63" s="60"/>
      <c r="CA63" s="60"/>
      <c r="CB63" s="60"/>
      <c r="CC63" s="60"/>
      <c r="CD63" s="60"/>
      <c r="CE63" s="60"/>
      <c r="CF63" s="60"/>
      <c r="CG63" s="60"/>
      <c r="CH63" s="60"/>
      <c r="CI63" s="60"/>
      <c r="CJ63" s="60">
        <v>4412</v>
      </c>
      <c r="CK63" s="60"/>
      <c r="CL63" s="60">
        <v>48243</v>
      </c>
      <c r="CM63" s="72">
        <v>77</v>
      </c>
      <c r="CN63" s="72"/>
      <c r="CO63" s="72"/>
      <c r="CP63" s="72"/>
      <c r="CQ63" s="60">
        <v>2629</v>
      </c>
      <c r="CR63" s="60">
        <v>-14</v>
      </c>
      <c r="CS63" s="60">
        <v>22437</v>
      </c>
      <c r="CT63" s="60">
        <v>22842</v>
      </c>
      <c r="CU63" s="60"/>
      <c r="CV63" s="60"/>
      <c r="CW63" s="60"/>
      <c r="CX63" s="60"/>
      <c r="CY63" s="60">
        <v>38069</v>
      </c>
      <c r="CZ63" s="81">
        <v>178253</v>
      </c>
    </row>
    <row r="64" spans="1:104" s="3" customFormat="1" x14ac:dyDescent="0.25">
      <c r="A64" s="4">
        <v>896</v>
      </c>
      <c r="B64" s="19" t="s">
        <v>57</v>
      </c>
      <c r="C64" s="40">
        <f t="shared" si="1"/>
        <v>23221913</v>
      </c>
      <c r="D64" s="61">
        <v>20614056</v>
      </c>
      <c r="E64" s="62">
        <v>73585</v>
      </c>
      <c r="F64" s="62"/>
      <c r="G64" s="62"/>
      <c r="H64" s="62"/>
      <c r="I64" s="62">
        <v>164789</v>
      </c>
      <c r="J64" s="62"/>
      <c r="K64" s="62">
        <v>239103</v>
      </c>
      <c r="L64" s="62"/>
      <c r="M64" s="62"/>
      <c r="N64" s="62"/>
      <c r="O64" s="60">
        <v>136989</v>
      </c>
      <c r="P64" s="60"/>
      <c r="Q64" s="60">
        <f>67500+18049+40731+11375+55714+2564+38172+8509+32410+18483+393851+9218</f>
        <v>696576</v>
      </c>
      <c r="R64" s="60"/>
      <c r="S64" s="60"/>
      <c r="T64" s="60"/>
      <c r="U64" s="60"/>
      <c r="V64" s="60"/>
      <c r="W64" s="60"/>
      <c r="X64" s="60"/>
      <c r="Y64" s="60">
        <v>668</v>
      </c>
      <c r="Z64" s="60">
        <v>41230</v>
      </c>
      <c r="AA64" s="60">
        <v>0</v>
      </c>
      <c r="AB64" s="60">
        <v>0</v>
      </c>
      <c r="AC64" s="60">
        <v>28832</v>
      </c>
      <c r="AD64" s="60"/>
      <c r="AE64" s="60"/>
      <c r="AF64" s="60"/>
      <c r="AG64" s="60"/>
      <c r="AH64" s="62"/>
      <c r="AI64" s="62"/>
      <c r="AJ64" s="62"/>
      <c r="AK64" s="62"/>
      <c r="AL64" s="62"/>
      <c r="AM64" s="62"/>
      <c r="AN64" s="62"/>
      <c r="AO64" s="62"/>
      <c r="AP64" s="62"/>
      <c r="AQ64" s="62"/>
      <c r="AR64" s="62"/>
      <c r="AS64" s="62"/>
      <c r="AT64" s="62"/>
      <c r="AU64" s="62"/>
      <c r="AV64" s="62"/>
      <c r="AW64" s="62"/>
      <c r="AX64" s="62"/>
      <c r="AY64" s="62"/>
      <c r="AZ64" s="62"/>
      <c r="BA64" s="62">
        <v>180156</v>
      </c>
      <c r="BB64" s="62">
        <v>33494</v>
      </c>
      <c r="BC64" s="62">
        <v>42349</v>
      </c>
      <c r="BD64" s="62">
        <v>190000</v>
      </c>
      <c r="BE64" s="62"/>
      <c r="BF64" s="62"/>
      <c r="BG64" s="62"/>
      <c r="BH64" s="60"/>
      <c r="BI64" s="60">
        <v>6500</v>
      </c>
      <c r="BJ64" s="60">
        <v>23750</v>
      </c>
      <c r="BK64" s="60"/>
      <c r="BL64" s="60"/>
      <c r="BM64" s="60">
        <v>14500</v>
      </c>
      <c r="BN64" s="60"/>
      <c r="BO64" s="60"/>
      <c r="BP64" s="60">
        <v>15797</v>
      </c>
      <c r="BQ64" s="60">
        <v>68949</v>
      </c>
      <c r="BR64" s="60"/>
      <c r="BS64" s="60"/>
      <c r="BT64" s="60"/>
      <c r="BU64" s="60"/>
      <c r="BV64" s="60"/>
      <c r="BW64" s="60"/>
      <c r="BX64" s="60"/>
      <c r="BY64" s="60"/>
      <c r="BZ64" s="60"/>
      <c r="CA64" s="60">
        <v>249270</v>
      </c>
      <c r="CB64" s="60">
        <v>15538</v>
      </c>
      <c r="CC64" s="60">
        <v>-15538</v>
      </c>
      <c r="CD64" s="60"/>
      <c r="CE64" s="60"/>
      <c r="CF64" s="60"/>
      <c r="CG64" s="60"/>
      <c r="CH64" s="60"/>
      <c r="CI64" s="60">
        <v>211</v>
      </c>
      <c r="CJ64" s="60">
        <v>16764</v>
      </c>
      <c r="CK64" s="60">
        <v>3037</v>
      </c>
      <c r="CL64" s="60">
        <v>54912</v>
      </c>
      <c r="CM64" s="72">
        <v>3826</v>
      </c>
      <c r="CN64" s="72"/>
      <c r="CO64" s="72"/>
      <c r="CP64" s="72"/>
      <c r="CQ64" s="60">
        <v>48741</v>
      </c>
      <c r="CR64" s="60"/>
      <c r="CS64" s="60">
        <v>25050</v>
      </c>
      <c r="CT64" s="60">
        <v>24139</v>
      </c>
      <c r="CU64" s="60"/>
      <c r="CV64" s="60"/>
      <c r="CW64" s="60"/>
      <c r="CX64" s="60"/>
      <c r="CY64" s="60"/>
      <c r="CZ64" s="81">
        <v>224640</v>
      </c>
    </row>
    <row r="65" spans="1:104" s="3" customFormat="1" x14ac:dyDescent="0.25">
      <c r="A65" s="4">
        <v>898</v>
      </c>
      <c r="B65" s="19" t="s">
        <v>58</v>
      </c>
      <c r="C65" s="40">
        <f t="shared" si="1"/>
        <v>15905486</v>
      </c>
      <c r="D65" s="60">
        <v>13455195</v>
      </c>
      <c r="E65" s="60"/>
      <c r="F65" s="60"/>
      <c r="G65" s="60"/>
      <c r="H65" s="60"/>
      <c r="I65" s="60">
        <v>5668</v>
      </c>
      <c r="J65" s="60">
        <v>17590</v>
      </c>
      <c r="K65" s="60"/>
      <c r="L65" s="60"/>
      <c r="M65" s="60"/>
      <c r="N65" s="60"/>
      <c r="O65" s="60"/>
      <c r="P65" s="60"/>
      <c r="Q65" s="60">
        <f>1599+653+660+20624+338+29920</f>
        <v>53794</v>
      </c>
      <c r="R65" s="60"/>
      <c r="S65" s="60"/>
      <c r="T65" s="60"/>
      <c r="U65" s="60"/>
      <c r="V65" s="60"/>
      <c r="W65" s="60"/>
      <c r="X65" s="60"/>
      <c r="Y65" s="60">
        <v>372653</v>
      </c>
      <c r="Z65" s="60">
        <v>26937</v>
      </c>
      <c r="AA65" s="60">
        <v>8281</v>
      </c>
      <c r="AB65" s="60">
        <v>51193</v>
      </c>
      <c r="AC65" s="60">
        <v>13814</v>
      </c>
      <c r="AD65" s="60"/>
      <c r="AE65" s="60"/>
      <c r="AF65" s="60"/>
      <c r="AG65" s="60"/>
      <c r="AH65" s="60"/>
      <c r="AI65" s="60"/>
      <c r="AJ65" s="60"/>
      <c r="AK65" s="60">
        <v>405670</v>
      </c>
      <c r="AL65" s="60">
        <v>15633</v>
      </c>
      <c r="AM65" s="60"/>
      <c r="AN65" s="60"/>
      <c r="AO65" s="60"/>
      <c r="AP65" s="60"/>
      <c r="AQ65" s="60"/>
      <c r="AR65" s="60"/>
      <c r="AS65" s="60"/>
      <c r="AT65" s="60"/>
      <c r="AU65" s="60"/>
      <c r="AV65" s="60"/>
      <c r="AW65" s="60"/>
      <c r="AX65" s="60"/>
      <c r="AY65" s="60"/>
      <c r="AZ65" s="60"/>
      <c r="BA65" s="60">
        <v>128008</v>
      </c>
      <c r="BB65" s="60"/>
      <c r="BC65" s="60"/>
      <c r="BD65" s="60">
        <v>88472</v>
      </c>
      <c r="BE65" s="60"/>
      <c r="BF65" s="60"/>
      <c r="BG65" s="60"/>
      <c r="BH65" s="60"/>
      <c r="BI65" s="60"/>
      <c r="BJ65" s="60"/>
      <c r="BK65" s="60"/>
      <c r="BL65" s="60"/>
      <c r="BM65" s="60"/>
      <c r="BN65" s="60"/>
      <c r="BO65" s="60"/>
      <c r="BP65" s="60">
        <v>105765</v>
      </c>
      <c r="BQ65" s="60"/>
      <c r="BR65" s="60">
        <v>341834</v>
      </c>
      <c r="BS65" s="60"/>
      <c r="BT65" s="60"/>
      <c r="BU65" s="60"/>
      <c r="BV65" s="60"/>
      <c r="BW65" s="60"/>
      <c r="BX65" s="60"/>
      <c r="BY65" s="60"/>
      <c r="BZ65" s="60"/>
      <c r="CA65" s="60">
        <v>508394</v>
      </c>
      <c r="CB65" s="60"/>
      <c r="CC65" s="60"/>
      <c r="CD65" s="60"/>
      <c r="CE65" s="60"/>
      <c r="CF65" s="60">
        <v>30538</v>
      </c>
      <c r="CG65" s="60"/>
      <c r="CH65" s="60"/>
      <c r="CI65" s="60"/>
      <c r="CJ65" s="60">
        <v>6086</v>
      </c>
      <c r="CK65" s="60"/>
      <c r="CL65" s="60">
        <v>46820</v>
      </c>
      <c r="CM65" s="60">
        <v>11584</v>
      </c>
      <c r="CN65" s="60"/>
      <c r="CO65" s="60"/>
      <c r="CP65" s="60">
        <v>-9934</v>
      </c>
      <c r="CQ65" s="60">
        <v>8449</v>
      </c>
      <c r="CR65" s="60"/>
      <c r="CS65" s="60">
        <v>21352</v>
      </c>
      <c r="CT65" s="60">
        <v>22567</v>
      </c>
      <c r="CU65" s="60"/>
      <c r="CV65" s="60"/>
      <c r="CW65" s="60"/>
      <c r="CX65" s="60"/>
      <c r="CY65" s="60"/>
      <c r="CZ65" s="82">
        <v>169123</v>
      </c>
    </row>
    <row r="66" spans="1:104" s="3" customFormat="1" ht="15.75" thickBot="1" x14ac:dyDescent="0.3">
      <c r="A66" s="20"/>
      <c r="B66" s="21" t="s">
        <v>0</v>
      </c>
      <c r="C66" s="13">
        <f t="shared" ref="C66:P66" si="2">SUM(C8:C65)</f>
        <v>1821954407</v>
      </c>
      <c r="D66" s="13">
        <f t="shared" si="2"/>
        <v>1624560865</v>
      </c>
      <c r="E66" s="13">
        <f t="shared" si="2"/>
        <v>1022154</v>
      </c>
      <c r="F66" s="13">
        <f t="shared" si="2"/>
        <v>1282208</v>
      </c>
      <c r="G66" s="13">
        <f t="shared" si="2"/>
        <v>-10086</v>
      </c>
      <c r="H66" s="13">
        <f t="shared" si="2"/>
        <v>36726</v>
      </c>
      <c r="I66" s="13">
        <f t="shared" si="2"/>
        <v>8637384</v>
      </c>
      <c r="J66" s="13">
        <f t="shared" si="2"/>
        <v>248689</v>
      </c>
      <c r="K66" s="13">
        <f t="shared" si="2"/>
        <v>1537485</v>
      </c>
      <c r="L66" s="13">
        <f t="shared" si="2"/>
        <v>2550989</v>
      </c>
      <c r="M66" s="13">
        <f t="shared" si="2"/>
        <v>-1783670</v>
      </c>
      <c r="N66" s="13">
        <f t="shared" si="2"/>
        <v>1783700</v>
      </c>
      <c r="O66" s="13">
        <f t="shared" si="2"/>
        <v>691623</v>
      </c>
      <c r="P66" s="13">
        <f t="shared" si="2"/>
        <v>-80191</v>
      </c>
      <c r="Q66" s="13">
        <f t="shared" ref="Q66:BQ66" si="3">SUM(Q8:Q65)</f>
        <v>6457507</v>
      </c>
      <c r="R66" s="13">
        <f t="shared" ref="R66:BG66" si="4">SUM(R8:R65)</f>
        <v>34648</v>
      </c>
      <c r="S66" s="13">
        <f t="shared" si="4"/>
        <v>0</v>
      </c>
      <c r="T66" s="13">
        <f t="shared" si="4"/>
        <v>0</v>
      </c>
      <c r="U66" s="13">
        <f t="shared" si="4"/>
        <v>4254856</v>
      </c>
      <c r="V66" s="13">
        <f t="shared" si="4"/>
        <v>125695</v>
      </c>
      <c r="W66" s="13">
        <f t="shared" si="4"/>
        <v>889040</v>
      </c>
      <c r="X66" s="13">
        <f t="shared" si="4"/>
        <v>302257</v>
      </c>
      <c r="Y66" s="13">
        <f t="shared" si="4"/>
        <v>26642123</v>
      </c>
      <c r="Z66" s="13">
        <f t="shared" si="4"/>
        <v>656723</v>
      </c>
      <c r="AA66" s="13">
        <f t="shared" si="4"/>
        <v>1915477</v>
      </c>
      <c r="AB66" s="13">
        <f t="shared" si="4"/>
        <v>5804304</v>
      </c>
      <c r="AC66" s="13">
        <f t="shared" si="4"/>
        <v>1800000</v>
      </c>
      <c r="AD66" s="13">
        <f t="shared" si="4"/>
        <v>10000</v>
      </c>
      <c r="AE66" s="13">
        <f t="shared" si="4"/>
        <v>-10000</v>
      </c>
      <c r="AF66" s="13">
        <f t="shared" si="4"/>
        <v>650000</v>
      </c>
      <c r="AG66" s="13">
        <f t="shared" si="4"/>
        <v>5258965</v>
      </c>
      <c r="AH66" s="13">
        <f t="shared" si="4"/>
        <v>4432269</v>
      </c>
      <c r="AI66" s="13">
        <f t="shared" si="4"/>
        <v>752375</v>
      </c>
      <c r="AJ66" s="13">
        <f t="shared" si="4"/>
        <v>176210</v>
      </c>
      <c r="AK66" s="13">
        <f t="shared" si="4"/>
        <v>30076315</v>
      </c>
      <c r="AL66" s="13">
        <f t="shared" si="4"/>
        <v>3300327</v>
      </c>
      <c r="AM66" s="13">
        <f t="shared" si="4"/>
        <v>583500</v>
      </c>
      <c r="AN66" s="13">
        <f t="shared" si="4"/>
        <v>252544</v>
      </c>
      <c r="AO66" s="13">
        <f t="shared" si="4"/>
        <v>60000</v>
      </c>
      <c r="AP66" s="13">
        <f t="shared" si="4"/>
        <v>272000</v>
      </c>
      <c r="AQ66" s="13">
        <f t="shared" si="4"/>
        <v>153000</v>
      </c>
      <c r="AR66" s="13">
        <f t="shared" si="4"/>
        <v>-8621</v>
      </c>
      <c r="AS66" s="13">
        <f t="shared" si="4"/>
        <v>8621</v>
      </c>
      <c r="AT66" s="13">
        <f t="shared" si="4"/>
        <v>8621</v>
      </c>
      <c r="AU66" s="13">
        <f t="shared" si="4"/>
        <v>-8621</v>
      </c>
      <c r="AV66" s="13">
        <f t="shared" si="4"/>
        <v>1777520</v>
      </c>
      <c r="AW66" s="13">
        <f t="shared" si="4"/>
        <v>123600</v>
      </c>
      <c r="AX66" s="13">
        <f t="shared" si="4"/>
        <v>-123600</v>
      </c>
      <c r="AY66" s="13">
        <f t="shared" si="4"/>
        <v>-164800</v>
      </c>
      <c r="AZ66" s="13">
        <f t="shared" si="4"/>
        <v>164800</v>
      </c>
      <c r="BA66" s="13">
        <f t="shared" si="4"/>
        <v>14000341</v>
      </c>
      <c r="BB66" s="13">
        <f t="shared" si="4"/>
        <v>924924</v>
      </c>
      <c r="BC66" s="13">
        <f t="shared" si="4"/>
        <v>1513812</v>
      </c>
      <c r="BD66" s="13">
        <f t="shared" si="4"/>
        <v>5570805</v>
      </c>
      <c r="BE66" s="13">
        <f t="shared" si="4"/>
        <v>84472</v>
      </c>
      <c r="BF66" s="13">
        <f t="shared" si="4"/>
        <v>237492</v>
      </c>
      <c r="BG66" s="13">
        <f t="shared" si="4"/>
        <v>81935</v>
      </c>
      <c r="BH66" s="13">
        <f t="shared" si="3"/>
        <v>222013</v>
      </c>
      <c r="BI66" s="13">
        <f t="shared" si="3"/>
        <v>243750</v>
      </c>
      <c r="BJ66" s="13">
        <f t="shared" si="3"/>
        <v>201750</v>
      </c>
      <c r="BK66" s="13">
        <f t="shared" si="3"/>
        <v>-4250</v>
      </c>
      <c r="BL66" s="13">
        <f t="shared" si="3"/>
        <v>-2000</v>
      </c>
      <c r="BM66" s="13">
        <f t="shared" si="3"/>
        <v>416500</v>
      </c>
      <c r="BN66" s="13">
        <f t="shared" si="3"/>
        <v>50000</v>
      </c>
      <c r="BO66" s="13">
        <f t="shared" si="3"/>
        <v>250000</v>
      </c>
      <c r="BP66" s="13">
        <f t="shared" si="3"/>
        <v>6350359</v>
      </c>
      <c r="BQ66" s="13">
        <f t="shared" si="3"/>
        <v>1451837</v>
      </c>
      <c r="BR66" s="13">
        <f t="shared" ref="BR66:CT66" si="5">SUM(BR8:BR65)</f>
        <v>8126686</v>
      </c>
      <c r="BS66" s="13">
        <f>SUM(BS8:BS65)</f>
        <v>537714</v>
      </c>
      <c r="BT66" s="13">
        <f t="shared" si="5"/>
        <v>554759</v>
      </c>
      <c r="BU66" s="13">
        <f t="shared" si="5"/>
        <v>539728</v>
      </c>
      <c r="BV66" s="13">
        <f t="shared" si="5"/>
        <v>554790</v>
      </c>
      <c r="BW66" s="13">
        <f t="shared" si="5"/>
        <v>540000</v>
      </c>
      <c r="BX66" s="13">
        <f t="shared" si="5"/>
        <v>540000</v>
      </c>
      <c r="BY66" s="13">
        <f t="shared" si="5"/>
        <v>537641</v>
      </c>
      <c r="BZ66" s="13">
        <f t="shared" si="5"/>
        <v>575339</v>
      </c>
      <c r="CA66" s="13">
        <f t="shared" si="5"/>
        <v>5276238</v>
      </c>
      <c r="CB66" s="13">
        <f t="shared" si="5"/>
        <v>351610</v>
      </c>
      <c r="CC66" s="13">
        <f t="shared" si="5"/>
        <v>-176242</v>
      </c>
      <c r="CD66" s="13">
        <f t="shared" si="5"/>
        <v>70000</v>
      </c>
      <c r="CE66" s="13">
        <f t="shared" si="5"/>
        <v>80000</v>
      </c>
      <c r="CF66" s="13">
        <f t="shared" si="5"/>
        <v>799144</v>
      </c>
      <c r="CG66" s="13">
        <f t="shared" si="5"/>
        <v>-1512</v>
      </c>
      <c r="CH66" s="13">
        <f t="shared" si="5"/>
        <v>1512</v>
      </c>
      <c r="CI66" s="13">
        <f t="shared" si="5"/>
        <v>522639</v>
      </c>
      <c r="CJ66" s="13">
        <f t="shared" si="5"/>
        <v>1000000</v>
      </c>
      <c r="CK66" s="13">
        <f t="shared" ref="CK66" si="6">SUM(CK8:CK65)</f>
        <v>654845</v>
      </c>
      <c r="CL66" s="13">
        <f t="shared" ref="CL66" si="7">SUM(CL8:CL65)</f>
        <v>3735062</v>
      </c>
      <c r="CM66" s="13">
        <f t="shared" si="5"/>
        <v>199328</v>
      </c>
      <c r="CN66" s="13">
        <f t="shared" si="5"/>
        <v>-886</v>
      </c>
      <c r="CO66" s="13">
        <f t="shared" si="5"/>
        <v>886</v>
      </c>
      <c r="CP66" s="13">
        <f t="shared" si="5"/>
        <v>-137728</v>
      </c>
      <c r="CQ66" s="13">
        <f t="shared" si="5"/>
        <v>2095585</v>
      </c>
      <c r="CR66" s="13">
        <f t="shared" si="5"/>
        <v>-258291</v>
      </c>
      <c r="CS66" s="13">
        <f t="shared" si="5"/>
        <v>1500000</v>
      </c>
      <c r="CT66" s="13">
        <f t="shared" si="5"/>
        <v>1500000</v>
      </c>
      <c r="CU66" s="13">
        <f t="shared" ref="CU66:CZ66" si="8">SUM(CU8:CU65)</f>
        <v>0</v>
      </c>
      <c r="CV66" s="13">
        <f t="shared" si="8"/>
        <v>412340</v>
      </c>
      <c r="CW66" s="13">
        <f t="shared" si="8"/>
        <v>237660</v>
      </c>
      <c r="CX66" s="13">
        <f t="shared" si="8"/>
        <v>6000000</v>
      </c>
      <c r="CY66" s="13">
        <f t="shared" si="8"/>
        <v>810000</v>
      </c>
      <c r="CZ66" s="79">
        <f t="shared" si="8"/>
        <v>16076289</v>
      </c>
    </row>
    <row r="67" spans="1:104" ht="15.75" thickTop="1" x14ac:dyDescent="0.25"/>
    <row r="68" spans="1:104" x14ac:dyDescent="0.25">
      <c r="Q68" s="65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  <c r="AE68" s="37"/>
      <c r="AF68" s="37"/>
      <c r="AG68" s="37"/>
      <c r="CF68" s="36"/>
      <c r="CG68" s="36"/>
      <c r="CH68" s="36"/>
      <c r="CI68" s="36"/>
      <c r="CJ68" s="36"/>
    </row>
    <row r="69" spans="1:104" x14ac:dyDescent="0.25">
      <c r="B69" s="1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  <c r="AE69" s="37"/>
      <c r="AF69" s="37"/>
      <c r="AG69" s="37"/>
      <c r="CF69" s="36"/>
      <c r="CG69" s="36"/>
      <c r="CH69" s="36"/>
      <c r="CI69" s="36"/>
      <c r="CJ69" s="36"/>
    </row>
    <row r="70" spans="1:104" x14ac:dyDescent="0.25"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  <c r="AE70" s="37"/>
      <c r="AF70" s="37"/>
      <c r="AG70" s="37"/>
      <c r="CF70" s="36"/>
      <c r="CG70" s="36"/>
      <c r="CH70" s="36"/>
      <c r="CI70" s="36"/>
      <c r="CJ70" s="36"/>
    </row>
    <row r="71" spans="1:104" x14ac:dyDescent="0.25">
      <c r="B71" s="22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  <c r="AE71" s="37"/>
      <c r="AF71" s="37"/>
      <c r="AG71" s="37"/>
      <c r="CF71" s="36"/>
      <c r="CG71" s="36"/>
      <c r="CH71" s="36"/>
      <c r="CI71" s="36"/>
      <c r="CJ71" s="36"/>
    </row>
    <row r="72" spans="1:104" x14ac:dyDescent="0.25">
      <c r="B72" s="22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  <c r="AE72" s="37"/>
      <c r="AF72" s="37"/>
      <c r="AG72" s="37"/>
      <c r="CF72" s="36"/>
      <c r="CG72" s="36"/>
      <c r="CH72" s="36"/>
      <c r="CI72" s="36"/>
      <c r="CJ72" s="36"/>
    </row>
    <row r="73" spans="1:104" x14ac:dyDescent="0.25">
      <c r="D73" s="38"/>
      <c r="E73" s="38"/>
      <c r="F73" s="38"/>
      <c r="G73" s="38"/>
      <c r="H73" s="38"/>
      <c r="I73" s="38"/>
      <c r="J73" s="38"/>
      <c r="K73" s="38"/>
      <c r="L73" s="38"/>
      <c r="M73" s="38"/>
      <c r="N73" s="38"/>
      <c r="Q73" s="37"/>
      <c r="R73" s="37"/>
      <c r="S73" s="37"/>
      <c r="T73" s="37"/>
      <c r="U73" s="37"/>
      <c r="V73" s="37"/>
      <c r="W73" s="37"/>
      <c r="X73" s="37"/>
      <c r="Z73" s="37"/>
      <c r="AA73" s="37"/>
      <c r="AB73" s="37"/>
      <c r="AC73" s="37"/>
      <c r="AD73" s="37"/>
      <c r="AE73" s="37"/>
      <c r="AF73" s="37"/>
      <c r="AG73" s="37"/>
      <c r="AH73" s="38"/>
      <c r="AI73" s="38"/>
      <c r="AJ73" s="38"/>
      <c r="AK73" s="38"/>
      <c r="AL73" s="38"/>
      <c r="AM73" s="38"/>
      <c r="AN73" s="38"/>
      <c r="AO73" s="38"/>
      <c r="AP73" s="38"/>
      <c r="AQ73" s="38"/>
      <c r="AR73" s="38"/>
      <c r="AS73" s="38"/>
      <c r="AT73" s="38"/>
      <c r="AU73" s="38"/>
      <c r="AV73" s="38"/>
      <c r="AW73" s="38"/>
      <c r="AX73" s="38"/>
      <c r="AY73" s="38"/>
      <c r="AZ73" s="38"/>
      <c r="BA73" s="38"/>
      <c r="BB73" s="38"/>
      <c r="BC73" s="38"/>
      <c r="BD73" s="38"/>
      <c r="BE73" s="38"/>
      <c r="BF73" s="38"/>
      <c r="BG73" s="38"/>
      <c r="BO73" s="37"/>
      <c r="BP73" s="37"/>
      <c r="BQ73" s="37"/>
      <c r="CB73" s="36"/>
      <c r="CC73" s="36"/>
      <c r="CD73" s="36"/>
      <c r="CE73" s="36"/>
      <c r="CK73" s="36"/>
      <c r="CL73" s="36"/>
      <c r="CM73" s="75"/>
      <c r="CN73" s="75"/>
      <c r="CO73" s="75"/>
      <c r="CP73" s="75"/>
      <c r="CQ73" s="36"/>
      <c r="CR73" s="36"/>
      <c r="CS73" s="36"/>
      <c r="CT73" s="36"/>
      <c r="CU73" s="36"/>
      <c r="CV73" s="36"/>
      <c r="CW73" s="36"/>
      <c r="CX73" s="36"/>
      <c r="CY73" s="36"/>
    </row>
    <row r="74" spans="1:104" s="9" customFormat="1" x14ac:dyDescent="0.25">
      <c r="C74" s="39"/>
      <c r="D74" s="39"/>
      <c r="E74" s="39"/>
      <c r="F74" s="39"/>
      <c r="G74" s="39"/>
      <c r="H74" s="39"/>
      <c r="I74" s="39"/>
      <c r="J74" s="39"/>
      <c r="K74" s="39"/>
      <c r="L74" s="39"/>
      <c r="M74" s="39"/>
      <c r="N74" s="39"/>
      <c r="O74" s="39"/>
      <c r="P74" s="39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  <c r="AE74" s="37"/>
      <c r="AF74" s="37"/>
      <c r="AG74" s="37"/>
      <c r="AH74" s="39"/>
      <c r="AI74" s="39"/>
      <c r="AJ74" s="39"/>
      <c r="AK74" s="39"/>
      <c r="AL74" s="39"/>
      <c r="AM74" s="39"/>
      <c r="AN74" s="39"/>
      <c r="AO74" s="39"/>
      <c r="AP74" s="39"/>
      <c r="AQ74" s="39"/>
      <c r="AR74" s="39"/>
      <c r="AS74" s="39"/>
      <c r="AT74" s="39"/>
      <c r="AU74" s="39"/>
      <c r="AV74" s="39"/>
      <c r="AW74" s="39"/>
      <c r="AX74" s="39"/>
      <c r="AY74" s="39"/>
      <c r="AZ74" s="39"/>
      <c r="BA74" s="39"/>
      <c r="BB74" s="39"/>
      <c r="BC74" s="39"/>
      <c r="BD74" s="39"/>
      <c r="BE74" s="39"/>
      <c r="BF74" s="39"/>
      <c r="BG74" s="39"/>
      <c r="BH74" s="37"/>
      <c r="BI74" s="37"/>
      <c r="BJ74" s="37"/>
      <c r="BK74" s="37"/>
      <c r="BL74" s="37"/>
      <c r="BM74" s="37"/>
      <c r="BN74" s="37"/>
      <c r="BO74" s="37"/>
      <c r="BP74" s="37"/>
      <c r="BQ74" s="37"/>
      <c r="BR74" s="37"/>
      <c r="BS74" s="37"/>
      <c r="BT74" s="37"/>
      <c r="BU74" s="37"/>
      <c r="BV74" s="37"/>
      <c r="BW74" s="37"/>
      <c r="BX74" s="37"/>
      <c r="BY74" s="37"/>
      <c r="BZ74" s="37"/>
      <c r="CA74" s="37"/>
      <c r="CB74" s="39"/>
      <c r="CC74" s="39"/>
      <c r="CD74" s="39"/>
      <c r="CE74" s="39"/>
      <c r="CF74" s="37"/>
      <c r="CG74" s="37"/>
      <c r="CH74" s="37"/>
      <c r="CI74" s="37"/>
      <c r="CJ74" s="37"/>
      <c r="CK74" s="39"/>
      <c r="CL74" s="39"/>
      <c r="CM74" s="76"/>
      <c r="CN74" s="76"/>
      <c r="CO74" s="76"/>
      <c r="CP74" s="76"/>
      <c r="CQ74" s="39"/>
      <c r="CR74" s="39"/>
      <c r="CS74" s="39"/>
      <c r="CT74" s="39"/>
      <c r="CU74" s="39"/>
      <c r="CV74" s="39"/>
      <c r="CW74" s="39"/>
      <c r="CX74" s="39"/>
      <c r="CY74" s="39"/>
    </row>
    <row r="75" spans="1:104" s="9" customFormat="1" x14ac:dyDescent="0.25">
      <c r="C75" s="39"/>
      <c r="D75" s="39"/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  <c r="AE75" s="37"/>
      <c r="AF75" s="37"/>
      <c r="AG75" s="37"/>
      <c r="AH75" s="39"/>
      <c r="AI75" s="39"/>
      <c r="AJ75" s="39"/>
      <c r="AK75" s="39"/>
      <c r="AL75" s="39"/>
      <c r="AM75" s="39"/>
      <c r="AN75" s="39"/>
      <c r="AO75" s="39"/>
      <c r="AP75" s="39"/>
      <c r="AQ75" s="39"/>
      <c r="AR75" s="39"/>
      <c r="AS75" s="39"/>
      <c r="AT75" s="39"/>
      <c r="AU75" s="39"/>
      <c r="AV75" s="39"/>
      <c r="AW75" s="39"/>
      <c r="AX75" s="39"/>
      <c r="AY75" s="39"/>
      <c r="AZ75" s="39"/>
      <c r="BA75" s="39"/>
      <c r="BB75" s="39"/>
      <c r="BC75" s="39"/>
      <c r="BD75" s="39"/>
      <c r="BE75" s="39"/>
      <c r="BF75" s="39"/>
      <c r="BG75" s="39"/>
      <c r="BH75" s="37"/>
      <c r="BI75" s="37"/>
      <c r="BJ75" s="37"/>
      <c r="BK75" s="37"/>
      <c r="BL75" s="37"/>
      <c r="BM75" s="37"/>
      <c r="BN75" s="37"/>
      <c r="BO75" s="37"/>
      <c r="BP75" s="37"/>
      <c r="BQ75" s="37"/>
      <c r="BR75" s="37"/>
      <c r="BS75" s="37"/>
      <c r="BT75" s="37"/>
      <c r="BU75" s="37"/>
      <c r="BV75" s="37"/>
      <c r="BW75" s="37"/>
      <c r="BX75" s="37"/>
      <c r="BY75" s="37"/>
      <c r="BZ75" s="37"/>
      <c r="CA75" s="37"/>
      <c r="CB75" s="39"/>
      <c r="CC75" s="39"/>
      <c r="CD75" s="39"/>
      <c r="CE75" s="39"/>
      <c r="CF75" s="37"/>
      <c r="CG75" s="37"/>
      <c r="CH75" s="37"/>
      <c r="CI75" s="37"/>
      <c r="CJ75" s="37"/>
      <c r="CK75" s="39"/>
      <c r="CL75" s="39"/>
      <c r="CM75" s="76"/>
      <c r="CN75" s="76"/>
      <c r="CO75" s="76"/>
      <c r="CP75" s="76"/>
      <c r="CQ75" s="39"/>
      <c r="CR75" s="39"/>
      <c r="CS75" s="39"/>
      <c r="CT75" s="39"/>
      <c r="CU75" s="39"/>
      <c r="CV75" s="39"/>
      <c r="CW75" s="39"/>
      <c r="CX75" s="39"/>
      <c r="CY75" s="39"/>
    </row>
    <row r="76" spans="1:104" x14ac:dyDescent="0.25"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  <c r="AF76" s="37"/>
      <c r="AG76" s="37"/>
      <c r="BO76" s="37"/>
      <c r="BP76" s="37"/>
      <c r="BQ76" s="37"/>
      <c r="CB76" s="36"/>
      <c r="CC76" s="36"/>
      <c r="CD76" s="36"/>
      <c r="CE76" s="36"/>
      <c r="CK76" s="36"/>
      <c r="CL76" s="36"/>
      <c r="CM76" s="75"/>
      <c r="CN76" s="75"/>
      <c r="CO76" s="75"/>
      <c r="CP76" s="75"/>
      <c r="CQ76" s="36"/>
      <c r="CR76" s="36"/>
      <c r="CS76" s="36"/>
      <c r="CT76" s="36"/>
      <c r="CU76" s="36"/>
      <c r="CV76" s="36"/>
      <c r="CW76" s="36"/>
      <c r="CX76" s="36"/>
      <c r="CY76" s="36"/>
    </row>
    <row r="77" spans="1:104" x14ac:dyDescent="0.25">
      <c r="Q77" s="37"/>
      <c r="R77" s="37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  <c r="AF77" s="37"/>
      <c r="AG77" s="37"/>
      <c r="BO77" s="37"/>
      <c r="BP77" s="37"/>
      <c r="BQ77" s="37"/>
      <c r="CB77" s="36"/>
      <c r="CC77" s="36"/>
      <c r="CD77" s="36"/>
      <c r="CE77" s="36"/>
      <c r="CK77" s="36"/>
      <c r="CL77" s="36"/>
      <c r="CM77" s="75"/>
      <c r="CN77" s="75"/>
      <c r="CO77" s="75"/>
      <c r="CP77" s="75"/>
      <c r="CQ77" s="36"/>
      <c r="CR77" s="36"/>
      <c r="CS77" s="36"/>
      <c r="CT77" s="36"/>
      <c r="CU77" s="36"/>
      <c r="CV77" s="36"/>
      <c r="CW77" s="36"/>
      <c r="CX77" s="36"/>
      <c r="CY77" s="36"/>
    </row>
    <row r="78" spans="1:104" x14ac:dyDescent="0.25"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  <c r="AE78" s="37"/>
      <c r="AF78" s="37"/>
      <c r="AG78" s="37"/>
    </row>
  </sheetData>
  <mergeCells count="4">
    <mergeCell ref="D4:D6"/>
    <mergeCell ref="C4:C6"/>
    <mergeCell ref="Y4:AB4"/>
    <mergeCell ref="O4:T4"/>
  </mergeCells>
  <phoneticPr fontId="5" type="noConversion"/>
  <printOptions gridLines="1"/>
  <pageMargins left="0.7" right="0.7" top="0.75" bottom="0.75" header="0.3" footer="0.3"/>
  <pageSetup scale="64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5BD652-6795-4CDA-AAF9-68DFDA636A97}">
  <dimension ref="A1:B75"/>
  <sheetViews>
    <sheetView topLeftCell="A21" workbookViewId="0">
      <selection activeCell="I57" sqref="I57:I58"/>
    </sheetView>
  </sheetViews>
  <sheetFormatPr defaultRowHeight="15" x14ac:dyDescent="0.25"/>
  <cols>
    <col min="2" max="2" width="32" bestFit="1" customWidth="1"/>
  </cols>
  <sheetData>
    <row r="1" spans="1:2" x14ac:dyDescent="0.25">
      <c r="A1" s="23" t="s">
        <v>118</v>
      </c>
      <c r="B1" s="14" t="s">
        <v>83</v>
      </c>
    </row>
    <row r="2" spans="1:2" x14ac:dyDescent="0.25">
      <c r="A2" s="1" t="s">
        <v>107</v>
      </c>
      <c r="B2" s="15"/>
    </row>
    <row r="3" spans="1:2" x14ac:dyDescent="0.25">
      <c r="A3" s="1" t="s">
        <v>107</v>
      </c>
      <c r="B3" s="15"/>
    </row>
    <row r="4" spans="1:2" x14ac:dyDescent="0.25">
      <c r="A4" s="2"/>
      <c r="B4" s="16"/>
    </row>
    <row r="5" spans="1:2" x14ac:dyDescent="0.25">
      <c r="A5" s="12"/>
      <c r="B5" s="17" t="s">
        <v>109</v>
      </c>
    </row>
    <row r="6" spans="1:2" x14ac:dyDescent="0.25">
      <c r="A6" s="2"/>
      <c r="B6" s="16"/>
    </row>
    <row r="7" spans="1:2" ht="15.75" thickBot="1" x14ac:dyDescent="0.3">
      <c r="A7" s="5" t="s">
        <v>60</v>
      </c>
      <c r="B7" s="18" t="s">
        <v>1</v>
      </c>
    </row>
    <row r="8" spans="1:2" x14ac:dyDescent="0.25">
      <c r="A8" s="4">
        <v>800</v>
      </c>
      <c r="B8" s="19" t="s">
        <v>47</v>
      </c>
    </row>
    <row r="9" spans="1:2" x14ac:dyDescent="0.25">
      <c r="A9" s="4">
        <v>802</v>
      </c>
      <c r="B9" s="19" t="s">
        <v>3</v>
      </c>
    </row>
    <row r="10" spans="1:2" x14ac:dyDescent="0.25">
      <c r="A10" s="4">
        <v>804</v>
      </c>
      <c r="B10" s="19" t="s">
        <v>4</v>
      </c>
    </row>
    <row r="11" spans="1:2" x14ac:dyDescent="0.25">
      <c r="A11" s="4">
        <v>806</v>
      </c>
      <c r="B11" s="19" t="s">
        <v>5</v>
      </c>
    </row>
    <row r="12" spans="1:2" x14ac:dyDescent="0.25">
      <c r="A12" s="4">
        <v>807</v>
      </c>
      <c r="B12" s="19" t="s">
        <v>7</v>
      </c>
    </row>
    <row r="13" spans="1:2" x14ac:dyDescent="0.25">
      <c r="A13" s="4">
        <v>808</v>
      </c>
      <c r="B13" s="19" t="s">
        <v>8</v>
      </c>
    </row>
    <row r="14" spans="1:2" x14ac:dyDescent="0.25">
      <c r="A14" s="4">
        <v>810</v>
      </c>
      <c r="B14" s="19" t="s">
        <v>9</v>
      </c>
    </row>
    <row r="15" spans="1:2" x14ac:dyDescent="0.25">
      <c r="A15" s="4">
        <v>812</v>
      </c>
      <c r="B15" s="19" t="s">
        <v>10</v>
      </c>
    </row>
    <row r="16" spans="1:2" x14ac:dyDescent="0.25">
      <c r="A16" s="4">
        <v>814</v>
      </c>
      <c r="B16" s="19" t="s">
        <v>11</v>
      </c>
    </row>
    <row r="17" spans="1:2" x14ac:dyDescent="0.25">
      <c r="A17" s="4">
        <v>816</v>
      </c>
      <c r="B17" s="19" t="s">
        <v>12</v>
      </c>
    </row>
    <row r="18" spans="1:2" x14ac:dyDescent="0.25">
      <c r="A18" s="4">
        <v>818</v>
      </c>
      <c r="B18" s="19" t="s">
        <v>13</v>
      </c>
    </row>
    <row r="19" spans="1:2" x14ac:dyDescent="0.25">
      <c r="A19" s="4">
        <v>820</v>
      </c>
      <c r="B19" s="19" t="s">
        <v>14</v>
      </c>
    </row>
    <row r="20" spans="1:2" x14ac:dyDescent="0.25">
      <c r="A20" s="4">
        <v>822</v>
      </c>
      <c r="B20" s="19" t="s">
        <v>16</v>
      </c>
    </row>
    <row r="21" spans="1:2" x14ac:dyDescent="0.25">
      <c r="A21" s="4">
        <v>824</v>
      </c>
      <c r="B21" s="19" t="s">
        <v>17</v>
      </c>
    </row>
    <row r="22" spans="1:2" x14ac:dyDescent="0.25">
      <c r="A22" s="4">
        <v>826</v>
      </c>
      <c r="B22" s="19" t="s">
        <v>111</v>
      </c>
    </row>
    <row r="23" spans="1:2" x14ac:dyDescent="0.25">
      <c r="A23" s="4">
        <v>828</v>
      </c>
      <c r="B23" s="19" t="s">
        <v>18</v>
      </c>
    </row>
    <row r="24" spans="1:2" x14ac:dyDescent="0.25">
      <c r="A24" s="4">
        <v>830</v>
      </c>
      <c r="B24" s="19" t="s">
        <v>19</v>
      </c>
    </row>
    <row r="25" spans="1:2" x14ac:dyDescent="0.25">
      <c r="A25" s="4">
        <v>832</v>
      </c>
      <c r="B25" s="19" t="s">
        <v>20</v>
      </c>
    </row>
    <row r="26" spans="1:2" x14ac:dyDescent="0.25">
      <c r="A26" s="4">
        <v>834</v>
      </c>
      <c r="B26" s="19" t="s">
        <v>21</v>
      </c>
    </row>
    <row r="27" spans="1:2" x14ac:dyDescent="0.25">
      <c r="A27" s="4">
        <v>836</v>
      </c>
      <c r="B27" s="19" t="s">
        <v>22</v>
      </c>
    </row>
    <row r="28" spans="1:2" x14ac:dyDescent="0.25">
      <c r="A28" s="4">
        <v>838</v>
      </c>
      <c r="B28" s="19" t="s">
        <v>23</v>
      </c>
    </row>
    <row r="29" spans="1:2" x14ac:dyDescent="0.25">
      <c r="A29" s="4">
        <v>840</v>
      </c>
      <c r="B29" s="19" t="s">
        <v>24</v>
      </c>
    </row>
    <row r="30" spans="1:2" x14ac:dyDescent="0.25">
      <c r="A30" s="4">
        <v>842</v>
      </c>
      <c r="B30" s="19" t="s">
        <v>25</v>
      </c>
    </row>
    <row r="31" spans="1:2" x14ac:dyDescent="0.25">
      <c r="A31" s="4">
        <v>843</v>
      </c>
      <c r="B31" s="19" t="s">
        <v>6</v>
      </c>
    </row>
    <row r="32" spans="1:2" x14ac:dyDescent="0.25">
      <c r="A32" s="4">
        <v>844</v>
      </c>
      <c r="B32" s="19" t="s">
        <v>26</v>
      </c>
    </row>
    <row r="33" spans="1:2" x14ac:dyDescent="0.25">
      <c r="A33" s="4">
        <v>846</v>
      </c>
      <c r="B33" s="19" t="s">
        <v>27</v>
      </c>
    </row>
    <row r="34" spans="1:2" x14ac:dyDescent="0.25">
      <c r="A34" s="4">
        <v>847</v>
      </c>
      <c r="B34" s="19" t="s">
        <v>28</v>
      </c>
    </row>
    <row r="35" spans="1:2" x14ac:dyDescent="0.25">
      <c r="A35" s="4">
        <v>848</v>
      </c>
      <c r="B35" s="19" t="s">
        <v>29</v>
      </c>
    </row>
    <row r="36" spans="1:2" x14ac:dyDescent="0.25">
      <c r="A36" s="4">
        <v>850</v>
      </c>
      <c r="B36" s="19" t="s">
        <v>30</v>
      </c>
    </row>
    <row r="37" spans="1:2" x14ac:dyDescent="0.25">
      <c r="A37" s="4">
        <v>851</v>
      </c>
      <c r="B37" s="19" t="s">
        <v>31</v>
      </c>
    </row>
    <row r="38" spans="1:2" x14ac:dyDescent="0.25">
      <c r="A38" s="4">
        <v>852</v>
      </c>
      <c r="B38" s="19" t="s">
        <v>32</v>
      </c>
    </row>
    <row r="39" spans="1:2" x14ac:dyDescent="0.25">
      <c r="A39" s="4">
        <v>853</v>
      </c>
      <c r="B39" s="19" t="s">
        <v>33</v>
      </c>
    </row>
    <row r="40" spans="1:2" x14ac:dyDescent="0.25">
      <c r="A40" s="4">
        <v>854</v>
      </c>
      <c r="B40" s="19" t="s">
        <v>34</v>
      </c>
    </row>
    <row r="41" spans="1:2" x14ac:dyDescent="0.25">
      <c r="A41" s="4">
        <v>856</v>
      </c>
      <c r="B41" s="19" t="s">
        <v>35</v>
      </c>
    </row>
    <row r="42" spans="1:2" x14ac:dyDescent="0.25">
      <c r="A42" s="4">
        <v>858</v>
      </c>
      <c r="B42" s="19" t="s">
        <v>15</v>
      </c>
    </row>
    <row r="43" spans="1:2" x14ac:dyDescent="0.25">
      <c r="A43" s="4">
        <v>860</v>
      </c>
      <c r="B43" s="19" t="s">
        <v>36</v>
      </c>
    </row>
    <row r="44" spans="1:2" x14ac:dyDescent="0.25">
      <c r="A44" s="4">
        <v>861</v>
      </c>
      <c r="B44" s="19" t="s">
        <v>37</v>
      </c>
    </row>
    <row r="45" spans="1:2" x14ac:dyDescent="0.25">
      <c r="A45" s="4">
        <v>862</v>
      </c>
      <c r="B45" s="19" t="s">
        <v>38</v>
      </c>
    </row>
    <row r="46" spans="1:2" x14ac:dyDescent="0.25">
      <c r="A46" s="4">
        <v>864</v>
      </c>
      <c r="B46" s="19" t="s">
        <v>39</v>
      </c>
    </row>
    <row r="47" spans="1:2" x14ac:dyDescent="0.25">
      <c r="A47" s="4">
        <v>866</v>
      </c>
      <c r="B47" s="19" t="s">
        <v>40</v>
      </c>
    </row>
    <row r="48" spans="1:2" x14ac:dyDescent="0.25">
      <c r="A48" s="4">
        <v>868</v>
      </c>
      <c r="B48" s="19" t="s">
        <v>41</v>
      </c>
    </row>
    <row r="49" spans="1:2" x14ac:dyDescent="0.25">
      <c r="A49" s="4">
        <v>870</v>
      </c>
      <c r="B49" s="19" t="s">
        <v>42</v>
      </c>
    </row>
    <row r="50" spans="1:2" x14ac:dyDescent="0.25">
      <c r="A50" s="4">
        <v>872</v>
      </c>
      <c r="B50" s="19" t="s">
        <v>43</v>
      </c>
    </row>
    <row r="51" spans="1:2" x14ac:dyDescent="0.25">
      <c r="A51" s="4">
        <v>874</v>
      </c>
      <c r="B51" s="19" t="s">
        <v>44</v>
      </c>
    </row>
    <row r="52" spans="1:2" x14ac:dyDescent="0.25">
      <c r="A52" s="4">
        <v>876</v>
      </c>
      <c r="B52" s="19" t="s">
        <v>45</v>
      </c>
    </row>
    <row r="53" spans="1:2" x14ac:dyDescent="0.25">
      <c r="A53" s="4">
        <v>878</v>
      </c>
      <c r="B53" s="19" t="s">
        <v>46</v>
      </c>
    </row>
    <row r="54" spans="1:2" x14ac:dyDescent="0.25">
      <c r="A54" s="4">
        <v>880</v>
      </c>
      <c r="B54" s="19" t="s">
        <v>48</v>
      </c>
    </row>
    <row r="55" spans="1:2" x14ac:dyDescent="0.25">
      <c r="A55" s="4">
        <v>882</v>
      </c>
      <c r="B55" s="19" t="s">
        <v>49</v>
      </c>
    </row>
    <row r="56" spans="1:2" x14ac:dyDescent="0.25">
      <c r="A56" s="4">
        <v>883</v>
      </c>
      <c r="B56" s="19" t="s">
        <v>50</v>
      </c>
    </row>
    <row r="57" spans="1:2" x14ac:dyDescent="0.25">
      <c r="A57" s="4">
        <v>884</v>
      </c>
      <c r="B57" s="19" t="s">
        <v>51</v>
      </c>
    </row>
    <row r="58" spans="1:2" x14ac:dyDescent="0.25">
      <c r="A58" s="4">
        <v>886</v>
      </c>
      <c r="B58" s="19" t="s">
        <v>2</v>
      </c>
    </row>
    <row r="59" spans="1:2" x14ac:dyDescent="0.25">
      <c r="A59" s="4">
        <v>888</v>
      </c>
      <c r="B59" s="19" t="s">
        <v>52</v>
      </c>
    </row>
    <row r="60" spans="1:2" x14ac:dyDescent="0.25">
      <c r="A60" s="4">
        <v>889</v>
      </c>
      <c r="B60" s="19" t="s">
        <v>53</v>
      </c>
    </row>
    <row r="61" spans="1:2" x14ac:dyDescent="0.25">
      <c r="A61" s="4">
        <v>890</v>
      </c>
      <c r="B61" s="19" t="s">
        <v>54</v>
      </c>
    </row>
    <row r="62" spans="1:2" x14ac:dyDescent="0.25">
      <c r="A62" s="4">
        <v>892</v>
      </c>
      <c r="B62" s="19" t="s">
        <v>55</v>
      </c>
    </row>
    <row r="63" spans="1:2" x14ac:dyDescent="0.25">
      <c r="A63" s="4">
        <v>894</v>
      </c>
      <c r="B63" s="19" t="s">
        <v>56</v>
      </c>
    </row>
    <row r="64" spans="1:2" x14ac:dyDescent="0.25">
      <c r="A64" s="4">
        <v>896</v>
      </c>
      <c r="B64" s="19" t="s">
        <v>57</v>
      </c>
    </row>
    <row r="65" spans="1:2" x14ac:dyDescent="0.25">
      <c r="A65" s="4">
        <v>898</v>
      </c>
      <c r="B65" s="19" t="s">
        <v>58</v>
      </c>
    </row>
    <row r="66" spans="1:2" x14ac:dyDescent="0.25">
      <c r="A66" s="20"/>
      <c r="B66" s="21" t="s">
        <v>0</v>
      </c>
    </row>
    <row r="69" spans="1:2" x14ac:dyDescent="0.25">
      <c r="B69" s="17"/>
    </row>
    <row r="71" spans="1:2" x14ac:dyDescent="0.25">
      <c r="B71" s="22"/>
    </row>
    <row r="72" spans="1:2" x14ac:dyDescent="0.25">
      <c r="B72" s="22"/>
    </row>
    <row r="74" spans="1:2" x14ac:dyDescent="0.25">
      <c r="A74" s="9"/>
      <c r="B74" s="9"/>
    </row>
    <row r="75" spans="1:2" x14ac:dyDescent="0.25">
      <c r="A75" s="9"/>
      <c r="B75" s="9"/>
    </row>
  </sheetData>
  <autoFilter ref="A7:B7" xr:uid="{F45BD652-6795-4CDA-AAF9-68DFDA636A97}">
    <sortState xmlns:xlrd2="http://schemas.microsoft.com/office/spreadsheetml/2017/richdata2" ref="A8:B66">
      <sortCondition ref="A7"/>
    </sortState>
  </autoFilter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P &amp; I</vt:lpstr>
      <vt:lpstr>Sheet1</vt:lpstr>
      <vt:lpstr>Sheet2</vt:lpstr>
      <vt:lpstr>Sheet1!Print_Area</vt:lpstr>
      <vt:lpstr>Sheet1!Print_Titles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carringtonc</dc:creator>
  <cp:lastModifiedBy>Darlene Anderson</cp:lastModifiedBy>
  <cp:lastPrinted>2023-08-30T19:32:11Z</cp:lastPrinted>
  <dcterms:created xsi:type="dcterms:W3CDTF">2013-08-01T13:53:33Z</dcterms:created>
  <dcterms:modified xsi:type="dcterms:W3CDTF">2024-02-02T18:43:05Z</dcterms:modified>
</cp:coreProperties>
</file>