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736B11D6-CD9E-4537-BA2A-2FB9C39B23F7}" xr6:coauthVersionLast="47" xr6:coauthVersionMax="47" xr10:uidLastSave="{00000000-0000-0000-0000-000000000000}"/>
  <bookViews>
    <workbookView xWindow="2988" yWindow="996" windowWidth="17796" windowHeight="11388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Sheet1!$A$1:$H$76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1" l="1"/>
  <c r="H25" i="1"/>
  <c r="H20" i="1"/>
  <c r="H18" i="1"/>
  <c r="BN66" i="1"/>
  <c r="H61" i="1"/>
  <c r="H65" i="1"/>
  <c r="H64" i="1"/>
  <c r="H63" i="1"/>
  <c r="H47" i="1"/>
  <c r="H46" i="1"/>
  <c r="H45" i="1"/>
  <c r="H30" i="1"/>
  <c r="H29" i="1"/>
  <c r="H26" i="1"/>
  <c r="H24" i="1"/>
  <c r="H22" i="1"/>
  <c r="H15" i="1"/>
  <c r="H14" i="1"/>
  <c r="H10" i="1"/>
  <c r="H9" i="1"/>
  <c r="S66" i="1"/>
  <c r="H62" i="1"/>
  <c r="H58" i="1"/>
  <c r="H57" i="1"/>
  <c r="H40" i="1"/>
  <c r="H23" i="1"/>
  <c r="H8" i="1"/>
  <c r="R66" i="1"/>
  <c r="AK66" i="1" l="1"/>
  <c r="Q66" i="1"/>
  <c r="AC66" i="1" l="1"/>
  <c r="Z66" i="1" l="1"/>
  <c r="W66" i="1" l="1"/>
  <c r="H50" i="1" l="1"/>
  <c r="H35" i="1"/>
  <c r="H19" i="1"/>
  <c r="H17" i="1"/>
  <c r="H13" i="1"/>
  <c r="H28" i="1"/>
  <c r="BP66" i="1" l="1"/>
  <c r="BH66" i="1" l="1"/>
  <c r="H33" i="1" l="1"/>
  <c r="H27" i="1"/>
  <c r="AL66" i="1" l="1"/>
  <c r="T66" i="1" l="1"/>
  <c r="AG66" i="1" l="1"/>
  <c r="AH66" i="1"/>
  <c r="AI66" i="1"/>
  <c r="AJ66" i="1" l="1"/>
  <c r="BQ66" i="1" l="1"/>
  <c r="L66" i="1" l="1"/>
  <c r="H55" i="1" l="1"/>
  <c r="H54" i="1"/>
  <c r="H51" i="1"/>
  <c r="H11" i="1"/>
  <c r="AP66" i="1"/>
  <c r="H31" i="1"/>
  <c r="H16" i="1"/>
  <c r="H12" i="1"/>
  <c r="C8" i="1"/>
  <c r="AO66" i="1"/>
  <c r="BE66" i="1" l="1"/>
  <c r="Y66" i="1" l="1"/>
  <c r="AB66" i="1" l="1"/>
  <c r="AE66" i="1"/>
  <c r="AS66" i="1"/>
  <c r="AF66" i="1"/>
  <c r="AD66" i="1"/>
  <c r="AN66" i="1" l="1"/>
  <c r="H36" i="1" l="1"/>
  <c r="X66" i="1"/>
  <c r="AA66" i="1" l="1"/>
  <c r="V66" i="1" l="1"/>
  <c r="AQ66" i="1"/>
  <c r="U66" i="1"/>
  <c r="AM66" i="1" l="1"/>
  <c r="BL66" i="1" l="1"/>
  <c r="BI66" i="1"/>
  <c r="BJ66" i="1"/>
  <c r="BG66" i="1"/>
  <c r="BF66" i="1"/>
  <c r="C54" i="1"/>
  <c r="AR66" i="1"/>
  <c r="BM66" i="1" l="1"/>
  <c r="BK66" i="1"/>
  <c r="BD66" i="1"/>
  <c r="E66" i="1"/>
  <c r="AT66" i="1"/>
  <c r="BB66" i="1" l="1"/>
  <c r="BA66" i="1"/>
  <c r="AZ66" i="1" l="1"/>
  <c r="AY66" i="1"/>
  <c r="AX66" i="1"/>
  <c r="AW66" i="1"/>
  <c r="BC66" i="1"/>
  <c r="C45" i="1" l="1"/>
  <c r="C29" i="1"/>
  <c r="C22" i="1"/>
  <c r="C20" i="1"/>
  <c r="C47" i="1"/>
  <c r="C9" i="1"/>
  <c r="C31" i="1"/>
  <c r="C40" i="1"/>
  <c r="AV66" i="1"/>
  <c r="C46" i="1"/>
  <c r="C16" i="1"/>
  <c r="C33" i="1"/>
  <c r="C34" i="1"/>
  <c r="C38" i="1"/>
  <c r="C43" i="1"/>
  <c r="C48" i="1"/>
  <c r="C52" i="1"/>
  <c r="BR66" i="1" l="1"/>
  <c r="C51" i="1" l="1"/>
  <c r="C39" i="1"/>
  <c r="C18" i="1"/>
  <c r="C13" i="1"/>
  <c r="C12" i="1"/>
  <c r="C15" i="1"/>
  <c r="C41" i="1"/>
  <c r="C17" i="1"/>
  <c r="C23" i="1"/>
  <c r="C36" i="1"/>
  <c r="C27" i="1"/>
  <c r="C14" i="1"/>
  <c r="C42" i="1"/>
  <c r="C21" i="1"/>
  <c r="C30" i="1" l="1"/>
  <c r="J66" i="1"/>
  <c r="K66" i="1"/>
  <c r="AU66" i="1" l="1"/>
  <c r="C50" i="1"/>
  <c r="C44" i="1"/>
  <c r="C26" i="1"/>
  <c r="C11" i="1"/>
  <c r="C49" i="1" l="1"/>
  <c r="C32" i="1" l="1"/>
  <c r="C53" i="1"/>
  <c r="M66" i="1" l="1"/>
  <c r="N66" i="1"/>
  <c r="O66" i="1"/>
  <c r="P66" i="1"/>
  <c r="C37" i="1" l="1"/>
  <c r="C24" i="1"/>
  <c r="C10" i="1"/>
  <c r="BO66" i="1"/>
  <c r="C19" i="1"/>
  <c r="C35" i="1"/>
  <c r="C28" i="1"/>
  <c r="C25" i="1"/>
  <c r="C55" i="1"/>
  <c r="C56" i="1"/>
  <c r="C57" i="1"/>
  <c r="C59" i="1"/>
  <c r="C60" i="1"/>
  <c r="C61" i="1"/>
  <c r="C62" i="1"/>
  <c r="C63" i="1"/>
  <c r="C64" i="1"/>
  <c r="C65" i="1"/>
  <c r="C58" i="1" l="1"/>
  <c r="I66" i="1"/>
  <c r="D66" i="1" l="1"/>
  <c r="G66" i="1"/>
  <c r="F66" i="1" l="1"/>
  <c r="H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tc={0A935F88-8E6A-40ED-A4E3-93C94286B8DA}</author>
    <author>tc={BD21B798-C6D6-459A-8E33-B78375CFDBA8}</author>
  </authors>
  <commentList>
    <comment ref="L1" authorId="0" shapeId="0" xr:uid="{BCC35E9E-BB0B-4FA2-9FAA-5FB43CCC250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05/19/2023
</t>
        </r>
      </text>
    </comment>
    <comment ref="T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U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V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Y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AA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B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C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D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E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F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G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AH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AI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AJ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K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AL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AM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N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O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P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AR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AS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AT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AU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AV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AW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X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Y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AZ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A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B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C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BD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BF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BG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BI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BJ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BK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BM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BO1" authorId="2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BP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BQ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Q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S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D2" authorId="3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E2" authorId="4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G2" authorId="5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AH2" authorId="6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AI2" authorId="7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AL2" authorId="1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AN2" authorId="8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AQ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BF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BG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BH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BN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L6" authorId="1" shapeId="0" xr:uid="{59DBE2BD-04B5-41F6-A671-3D83803406B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AG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>Darlene Anderson
Purpose codes 320, 321, 322, 323, 325,923</t>
        </r>
      </text>
    </comment>
  </commentList>
</comments>
</file>

<file path=xl/sharedStrings.xml><?xml version="1.0" encoding="utf-8"?>
<sst xmlns="http://schemas.openxmlformats.org/spreadsheetml/2006/main" count="630" uniqueCount="322">
  <si>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</si>
  <si>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</si>
  <si>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</si>
  <si>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</si>
  <si>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</si>
  <si>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</si>
  <si>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</si>
  <si>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</si>
  <si>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</si>
  <si>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</si>
  <si>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</si>
  <si>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</si>
  <si>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</si>
  <si>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</si>
  <si>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</si>
  <si>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</si>
  <si>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</si>
  <si>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</si>
  <si>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</si>
  <si>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</si>
  <si>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</si>
  <si>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</si>
  <si>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</si>
  <si>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</si>
  <si>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</si>
  <si>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</si>
  <si>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</si>
  <si>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</si>
  <si>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</si>
  <si>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</si>
  <si>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</si>
  <si>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</si>
  <si>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</si>
  <si>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</si>
  <si>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</si>
  <si>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</si>
  <si>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</si>
  <si>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</si>
  <si>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</si>
  <si>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</si>
  <si>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</si>
  <si>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</si>
  <si>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</si>
  <si>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</si>
  <si>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</si>
  <si>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</si>
  <si>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</si>
  <si>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</si>
  <si>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</si>
  <si>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</si>
  <si>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</si>
  <si>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</si>
  <si>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</si>
  <si>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</si>
  <si>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</si>
  <si>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</si>
  <si>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</si>
  <si>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</si>
  <si>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</si>
  <si>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</si>
  <si>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</si>
  <si>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</si>
  <si>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</si>
  <si>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</si>
  <si>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</si>
  <si>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</si>
  <si>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</si>
  <si>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</si>
  <si>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</si>
  <si>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</si>
  <si>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</si>
  <si>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</si>
  <si>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</si>
  <si>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</si>
  <si>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</si>
  <si>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</si>
  <si>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</si>
  <si>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</si>
  <si>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</si>
  <si>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</si>
  <si>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</si>
  <si>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</si>
  <si>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</si>
  <si>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</si>
  <si>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</si>
  <si>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</si>
  <si>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</si>
  <si>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</si>
  <si>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</si>
  <si>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</si>
  <si>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</si>
  <si>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</si>
  <si>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</si>
  <si>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</si>
  <si>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</si>
  <si>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</si>
  <si>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</si>
  <si>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</si>
  <si>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</si>
  <si>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</si>
  <si>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</si>
  <si>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</si>
  <si>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</si>
  <si>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</si>
  <si>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</si>
  <si>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</si>
  <si>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</si>
  <si>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</si>
  <si>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</si>
  <si>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</si>
  <si>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</si>
  <si>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</si>
  <si>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</si>
  <si>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</si>
  <si>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</si>
  <si>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</si>
  <si>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</si>
  <si>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</si>
  <si>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</si>
  <si>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</si>
  <si>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</si>
  <si>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</si>
  <si>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</si>
  <si>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</si>
  <si>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</si>
  <si>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</si>
  <si>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</si>
  <si>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</si>
  <si>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</si>
  <si>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</si>
  <si>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</si>
  <si>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</si>
  <si>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</si>
  <si>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</si>
  <si>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</si>
  <si>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</si>
  <si>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</si>
  <si>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</si>
  <si>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</si>
  <si>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</si>
  <si>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</si>
  <si>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</si>
  <si>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</si>
  <si>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</si>
  <si>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</si>
  <si>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</si>
  <si>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</si>
  <si>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</si>
  <si>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</si>
  <si>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</si>
  <si>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</si>
  <si>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</si>
  <si>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</si>
  <si>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</si>
  <si>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</si>
  <si>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</si>
  <si>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</si>
  <si>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</si>
  <si>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</si>
  <si>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FY 2021-2022</t>
  </si>
  <si>
    <t>Alloc:  1/20/23</t>
  </si>
  <si>
    <t>Voc 44</t>
  </si>
  <si>
    <t>US DEPT. OF COMMERCE</t>
  </si>
  <si>
    <t>NC BioBetter Grant</t>
  </si>
  <si>
    <t>Voc 80, Purp 457</t>
  </si>
  <si>
    <t>Rev: Ongoing</t>
  </si>
  <si>
    <t>FY 2023-24</t>
  </si>
  <si>
    <t>Funds:  7/1/23 - 8/30/23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</si>
  <si>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</si>
  <si>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</si>
  <si>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</si>
  <si>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</si>
  <si>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</si>
  <si>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</si>
  <si>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</si>
  <si>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</si>
  <si>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</si>
  <si>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</si>
  <si>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</si>
  <si>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</si>
  <si>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</si>
  <si>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</si>
  <si>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</si>
  <si>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</si>
  <si>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</si>
  <si>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</si>
  <si>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</si>
  <si>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</si>
  <si>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</si>
  <si>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</si>
  <si>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</si>
  <si>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</si>
  <si>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</si>
  <si>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</si>
  <si>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</si>
  <si>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</si>
  <si>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</si>
  <si>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</si>
  <si>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</si>
  <si>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</si>
  <si>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</si>
  <si>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</si>
  <si>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</si>
  <si>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</si>
  <si>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</si>
  <si>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</si>
  <si>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</si>
  <si>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</si>
  <si>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</si>
  <si>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</si>
  <si>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</si>
  <si>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</si>
  <si>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</si>
  <si>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</si>
  <si>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</si>
  <si>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</si>
  <si>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</si>
  <si>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</si>
  <si>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</si>
  <si>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</si>
  <si>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</si>
  <si>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</si>
  <si>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</si>
  <si>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</si>
  <si>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</si>
  <si>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</si>
  <si>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</si>
  <si>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</si>
  <si>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</si>
  <si>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</si>
  <si>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</si>
  <si>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</si>
  <si>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</si>
  <si>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</si>
  <si>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</si>
  <si>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</si>
  <si>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</si>
  <si>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</si>
  <si>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</si>
  <si>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</si>
  <si>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</si>
  <si>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</si>
  <si>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</si>
  <si>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</si>
  <si>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</si>
  <si>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</si>
  <si>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</si>
  <si>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</si>
  <si>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</si>
  <si>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Alloc:09/20/2023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</si>
  <si>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</si>
  <si>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</si>
  <si>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</si>
  <si>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</si>
  <si>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</si>
  <si>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</si>
  <si>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</si>
  <si>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</si>
  <si>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</si>
  <si>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</si>
  <si>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</si>
  <si>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</si>
  <si>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</si>
  <si>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</si>
  <si>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</si>
  <si>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</si>
  <si>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</si>
  <si>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</si>
  <si>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</si>
  <si>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</si>
  <si>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</si>
  <si>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</si>
  <si>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</si>
  <si>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</si>
  <si>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</si>
  <si>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</si>
  <si>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</si>
  <si>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</si>
  <si>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</si>
  <si>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 xml:space="preserve">Voc 74 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</si>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</sst>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25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9" fillId="3" borderId="5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5" fillId="0" borderId="4" xfId="0" applyNumberFormat="1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wrapText="1"/>
    </xf>
    <xf numFmtId="43" fontId="0" fillId="0" borderId="1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43" fontId="10" fillId="0" borderId="18" xfId="1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20" xfId="0" quotePrefix="1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7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O1" dT="2022-09-19T18:14:38.41" personId="{59EC829F-4536-4AFB-B92E-FA861C1CD9AD}" id="{C28F3CC1-7B8D-497F-B2E0-F5BB70591189}">
    <text>NC Department of Public Safety of Adult Correction and Juvenile Justice (DACJJ)</text>
  </threadedComment>
  <threadedComment ref="AD2" dT="2023-09-08T18:30:15.58" personId="{B54E517E-D87B-4432-8A26-F11A5F242D0C}" id="{B3950075-465C-48AB-B6E5-C429F0C28FC8}">
    <text>Per K. Buchanan memo date 8/25/2023 allocation start date 9/1/2023</text>
  </threadedComment>
  <threadedComment ref="AE2" dT="2023-09-08T18:30:15.58" personId="{B54E517E-D87B-4432-8A26-F11A5F242D0C}" id="{3B165AD4-10E1-4EA8-8987-0E14DEEB205D}">
    <text>Per K. Buchanan memo date 8/25/2023 allocation start date 9/1/2023</text>
  </threadedComment>
  <threadedComment ref="AG2" dT="2023-10-24T12:17:14.75" personId="{B54E517E-D87B-4432-8A26-F11A5F242D0C}" id="{BDABC49A-7CA6-4D11-B32B-92B5AD1C6E87}">
    <text>WIOA - AEFLA Section 231
FY 2023-24</text>
  </threadedComment>
  <threadedComment ref="AH2" dT="2023-10-24T13:09:38.51" personId="{B54E517E-D87B-4432-8A26-F11A5F242D0C}" id="{21AB62C6-2E81-4633-BBF1-40DF559FE648}">
    <text xml:space="preserve">WIOA - AEFLA Section 225
FY 2023-24
</text>
  </threadedComment>
  <threadedComment ref="AI2" dT="2023-11-16T18:43:15.52" personId="{B54E517E-D87B-4432-8A26-F11A5F242D0C}" id="{0A935F88-8E6A-40ED-A4E3-93C94286B8DA}">
    <text>AEFLA - Section 243
FY 2023-24</text>
  </threadedComment>
  <threadedComment ref="AN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7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35" sqref="E35"/>
    </sheetView>
  </sheetViews>
  <sheetFormatPr defaultRowHeight="15" x14ac:dyDescent="0.25"/>
  <cols>
    <col min="2" max="2" width="32" bestFit="1" customWidth="1"/>
    <col min="3" max="3" width="18.5703125" style="36" customWidth="1"/>
    <col min="4" max="5" width="19.5703125" style="36" customWidth="1"/>
    <col min="6" max="8" width="16.7109375" style="36" customWidth="1"/>
    <col min="9" max="9" width="16.85546875" style="36" bestFit="1" customWidth="1"/>
    <col min="10" max="16" width="16.85546875" style="36" customWidth="1"/>
    <col min="17" max="19" width="20.28515625" style="36" customWidth="1"/>
    <col min="20" max="20" width="23.85546875" style="36" customWidth="1"/>
    <col min="21" max="38" width="23.28515625" style="36" customWidth="1"/>
    <col min="39" max="42" width="22" style="37" customWidth="1"/>
    <col min="43" max="45" width="19.7109375" style="36" customWidth="1"/>
    <col min="46" max="46" width="22.28515625" style="37" customWidth="1"/>
    <col min="47" max="61" width="19.7109375" style="37" customWidth="1"/>
    <col min="62" max="62" width="21.140625" style="37" bestFit="1" customWidth="1"/>
    <col min="63" max="63" width="19.7109375" style="75" customWidth="1"/>
    <col min="64" max="69" width="19.7109375" style="37" customWidth="1"/>
    <col min="70" max="70" width="19.7109375" customWidth="1"/>
    <col min="218" max="218" width="24.5703125" customWidth="1"/>
    <col min="219" max="219" width="16.7109375" customWidth="1"/>
    <col min="220" max="270" width="16.28515625" customWidth="1"/>
    <col min="474" max="474" width="24.5703125" customWidth="1"/>
    <col min="475" max="475" width="16.7109375" customWidth="1"/>
    <col min="476" max="526" width="16.28515625" customWidth="1"/>
    <col min="730" max="730" width="24.5703125" customWidth="1"/>
    <col min="731" max="731" width="16.7109375" customWidth="1"/>
    <col min="732" max="782" width="16.28515625" customWidth="1"/>
    <col min="986" max="986" width="24.5703125" customWidth="1"/>
    <col min="987" max="987" width="16.7109375" customWidth="1"/>
    <col min="988" max="1038" width="16.28515625" customWidth="1"/>
    <col min="1242" max="1242" width="24.5703125" customWidth="1"/>
    <col min="1243" max="1243" width="16.7109375" customWidth="1"/>
    <col min="1244" max="1294" width="16.28515625" customWidth="1"/>
    <col min="1498" max="1498" width="24.5703125" customWidth="1"/>
    <col min="1499" max="1499" width="16.7109375" customWidth="1"/>
    <col min="1500" max="1550" width="16.28515625" customWidth="1"/>
    <col min="1754" max="1754" width="24.5703125" customWidth="1"/>
    <col min="1755" max="1755" width="16.7109375" customWidth="1"/>
    <col min="1756" max="1806" width="16.28515625" customWidth="1"/>
    <col min="2010" max="2010" width="24.5703125" customWidth="1"/>
    <col min="2011" max="2011" width="16.7109375" customWidth="1"/>
    <col min="2012" max="2062" width="16.28515625" customWidth="1"/>
    <col min="2266" max="2266" width="24.5703125" customWidth="1"/>
    <col min="2267" max="2267" width="16.7109375" customWidth="1"/>
    <col min="2268" max="2318" width="16.28515625" customWidth="1"/>
    <col min="2522" max="2522" width="24.5703125" customWidth="1"/>
    <col min="2523" max="2523" width="16.7109375" customWidth="1"/>
    <col min="2524" max="2574" width="16.28515625" customWidth="1"/>
    <col min="2778" max="2778" width="24.5703125" customWidth="1"/>
    <col min="2779" max="2779" width="16.7109375" customWidth="1"/>
    <col min="2780" max="2830" width="16.28515625" customWidth="1"/>
    <col min="3034" max="3034" width="24.5703125" customWidth="1"/>
    <col min="3035" max="3035" width="16.7109375" customWidth="1"/>
    <col min="3036" max="3086" width="16.28515625" customWidth="1"/>
    <col min="3290" max="3290" width="24.5703125" customWidth="1"/>
    <col min="3291" max="3291" width="16.7109375" customWidth="1"/>
    <col min="3292" max="3342" width="16.28515625" customWidth="1"/>
    <col min="3546" max="3546" width="24.5703125" customWidth="1"/>
    <col min="3547" max="3547" width="16.7109375" customWidth="1"/>
    <col min="3548" max="3598" width="16.28515625" customWidth="1"/>
    <col min="3802" max="3802" width="24.5703125" customWidth="1"/>
    <col min="3803" max="3803" width="16.7109375" customWidth="1"/>
    <col min="3804" max="3854" width="16.28515625" customWidth="1"/>
    <col min="4058" max="4058" width="24.5703125" customWidth="1"/>
    <col min="4059" max="4059" width="16.7109375" customWidth="1"/>
    <col min="4060" max="4110" width="16.28515625" customWidth="1"/>
    <col min="4314" max="4314" width="24.5703125" customWidth="1"/>
    <col min="4315" max="4315" width="16.7109375" customWidth="1"/>
    <col min="4316" max="4366" width="16.28515625" customWidth="1"/>
    <col min="4570" max="4570" width="24.5703125" customWidth="1"/>
    <col min="4571" max="4571" width="16.7109375" customWidth="1"/>
    <col min="4572" max="4622" width="16.28515625" customWidth="1"/>
    <col min="4826" max="4826" width="24.5703125" customWidth="1"/>
    <col min="4827" max="4827" width="16.7109375" customWidth="1"/>
    <col min="4828" max="4878" width="16.28515625" customWidth="1"/>
    <col min="5082" max="5082" width="24.5703125" customWidth="1"/>
    <col min="5083" max="5083" width="16.7109375" customWidth="1"/>
    <col min="5084" max="5134" width="16.28515625" customWidth="1"/>
    <col min="5338" max="5338" width="24.5703125" customWidth="1"/>
    <col min="5339" max="5339" width="16.7109375" customWidth="1"/>
    <col min="5340" max="5390" width="16.28515625" customWidth="1"/>
    <col min="5594" max="5594" width="24.5703125" customWidth="1"/>
    <col min="5595" max="5595" width="16.7109375" customWidth="1"/>
    <col min="5596" max="5646" width="16.28515625" customWidth="1"/>
    <col min="5850" max="5850" width="24.5703125" customWidth="1"/>
    <col min="5851" max="5851" width="16.7109375" customWidth="1"/>
    <col min="5852" max="5902" width="16.28515625" customWidth="1"/>
    <col min="6106" max="6106" width="24.5703125" customWidth="1"/>
    <col min="6107" max="6107" width="16.7109375" customWidth="1"/>
    <col min="6108" max="6158" width="16.28515625" customWidth="1"/>
    <col min="6362" max="6362" width="24.5703125" customWidth="1"/>
    <col min="6363" max="6363" width="16.7109375" customWidth="1"/>
    <col min="6364" max="6414" width="16.28515625" customWidth="1"/>
    <col min="6618" max="6618" width="24.5703125" customWidth="1"/>
    <col min="6619" max="6619" width="16.7109375" customWidth="1"/>
    <col min="6620" max="6670" width="16.28515625" customWidth="1"/>
    <col min="6874" max="6874" width="24.5703125" customWidth="1"/>
    <col min="6875" max="6875" width="16.7109375" customWidth="1"/>
    <col min="6876" max="6926" width="16.28515625" customWidth="1"/>
    <col min="7130" max="7130" width="24.5703125" customWidth="1"/>
    <col min="7131" max="7131" width="16.7109375" customWidth="1"/>
    <col min="7132" max="7182" width="16.28515625" customWidth="1"/>
    <col min="7386" max="7386" width="24.5703125" customWidth="1"/>
    <col min="7387" max="7387" width="16.7109375" customWidth="1"/>
    <col min="7388" max="7438" width="16.28515625" customWidth="1"/>
    <col min="7642" max="7642" width="24.5703125" customWidth="1"/>
    <col min="7643" max="7643" width="16.7109375" customWidth="1"/>
    <col min="7644" max="7694" width="16.28515625" customWidth="1"/>
    <col min="7898" max="7898" width="24.5703125" customWidth="1"/>
    <col min="7899" max="7899" width="16.7109375" customWidth="1"/>
    <col min="7900" max="7950" width="16.28515625" customWidth="1"/>
    <col min="8154" max="8154" width="24.5703125" customWidth="1"/>
    <col min="8155" max="8155" width="16.7109375" customWidth="1"/>
    <col min="8156" max="8206" width="16.28515625" customWidth="1"/>
    <col min="8410" max="8410" width="24.5703125" customWidth="1"/>
    <col min="8411" max="8411" width="16.7109375" customWidth="1"/>
    <col min="8412" max="8462" width="16.28515625" customWidth="1"/>
    <col min="8666" max="8666" width="24.5703125" customWidth="1"/>
    <col min="8667" max="8667" width="16.7109375" customWidth="1"/>
    <col min="8668" max="8718" width="16.28515625" customWidth="1"/>
    <col min="8922" max="8922" width="24.5703125" customWidth="1"/>
    <col min="8923" max="8923" width="16.7109375" customWidth="1"/>
    <col min="8924" max="8974" width="16.28515625" customWidth="1"/>
    <col min="9178" max="9178" width="24.5703125" customWidth="1"/>
    <col min="9179" max="9179" width="16.7109375" customWidth="1"/>
    <col min="9180" max="9230" width="16.28515625" customWidth="1"/>
    <col min="9434" max="9434" width="24.5703125" customWidth="1"/>
    <col min="9435" max="9435" width="16.7109375" customWidth="1"/>
    <col min="9436" max="9486" width="16.28515625" customWidth="1"/>
    <col min="9690" max="9690" width="24.5703125" customWidth="1"/>
    <col min="9691" max="9691" width="16.7109375" customWidth="1"/>
    <col min="9692" max="9742" width="16.28515625" customWidth="1"/>
    <col min="9946" max="9946" width="24.5703125" customWidth="1"/>
    <col min="9947" max="9947" width="16.7109375" customWidth="1"/>
    <col min="9948" max="9998" width="16.28515625" customWidth="1"/>
    <col min="10202" max="10202" width="24.5703125" customWidth="1"/>
    <col min="10203" max="10203" width="16.7109375" customWidth="1"/>
    <col min="10204" max="10254" width="16.28515625" customWidth="1"/>
    <col min="10458" max="10458" width="24.5703125" customWidth="1"/>
    <col min="10459" max="10459" width="16.7109375" customWidth="1"/>
    <col min="10460" max="10510" width="16.28515625" customWidth="1"/>
    <col min="10714" max="10714" width="24.5703125" customWidth="1"/>
    <col min="10715" max="10715" width="16.7109375" customWidth="1"/>
    <col min="10716" max="10766" width="16.28515625" customWidth="1"/>
    <col min="10970" max="10970" width="24.5703125" customWidth="1"/>
    <col min="10971" max="10971" width="16.7109375" customWidth="1"/>
    <col min="10972" max="11022" width="16.28515625" customWidth="1"/>
    <col min="11226" max="11226" width="24.5703125" customWidth="1"/>
    <col min="11227" max="11227" width="16.7109375" customWidth="1"/>
    <col min="11228" max="11278" width="16.28515625" customWidth="1"/>
    <col min="11482" max="11482" width="24.5703125" customWidth="1"/>
    <col min="11483" max="11483" width="16.7109375" customWidth="1"/>
    <col min="11484" max="11534" width="16.28515625" customWidth="1"/>
    <col min="11738" max="11738" width="24.5703125" customWidth="1"/>
    <col min="11739" max="11739" width="16.7109375" customWidth="1"/>
    <col min="11740" max="11790" width="16.28515625" customWidth="1"/>
    <col min="11994" max="11994" width="24.5703125" customWidth="1"/>
    <col min="11995" max="11995" width="16.7109375" customWidth="1"/>
    <col min="11996" max="12046" width="16.28515625" customWidth="1"/>
    <col min="12250" max="12250" width="24.5703125" customWidth="1"/>
    <col min="12251" max="12251" width="16.7109375" customWidth="1"/>
    <col min="12252" max="12302" width="16.28515625" customWidth="1"/>
    <col min="12506" max="12506" width="24.5703125" customWidth="1"/>
    <col min="12507" max="12507" width="16.7109375" customWidth="1"/>
    <col min="12508" max="12558" width="16.28515625" customWidth="1"/>
    <col min="12762" max="12762" width="24.5703125" customWidth="1"/>
    <col min="12763" max="12763" width="16.7109375" customWidth="1"/>
    <col min="12764" max="12814" width="16.28515625" customWidth="1"/>
    <col min="13018" max="13018" width="24.5703125" customWidth="1"/>
    <col min="13019" max="13019" width="16.7109375" customWidth="1"/>
    <col min="13020" max="13070" width="16.28515625" customWidth="1"/>
    <col min="13274" max="13274" width="24.5703125" customWidth="1"/>
    <col min="13275" max="13275" width="16.7109375" customWidth="1"/>
    <col min="13276" max="13326" width="16.28515625" customWidth="1"/>
    <col min="13530" max="13530" width="24.5703125" customWidth="1"/>
    <col min="13531" max="13531" width="16.7109375" customWidth="1"/>
    <col min="13532" max="13582" width="16.28515625" customWidth="1"/>
    <col min="13786" max="13786" width="24.5703125" customWidth="1"/>
    <col min="13787" max="13787" width="16.7109375" customWidth="1"/>
    <col min="13788" max="13838" width="16.28515625" customWidth="1"/>
    <col min="14042" max="14042" width="24.5703125" customWidth="1"/>
    <col min="14043" max="14043" width="16.7109375" customWidth="1"/>
    <col min="14044" max="14094" width="16.28515625" customWidth="1"/>
    <col min="14298" max="14298" width="24.5703125" customWidth="1"/>
    <col min="14299" max="14299" width="16.7109375" customWidth="1"/>
    <col min="14300" max="14350" width="16.28515625" customWidth="1"/>
    <col min="14554" max="14554" width="24.5703125" customWidth="1"/>
    <col min="14555" max="14555" width="16.7109375" customWidth="1"/>
    <col min="14556" max="14606" width="16.28515625" customWidth="1"/>
    <col min="14810" max="14810" width="24.5703125" customWidth="1"/>
    <col min="14811" max="14811" width="16.7109375" customWidth="1"/>
    <col min="14812" max="14862" width="16.28515625" customWidth="1"/>
    <col min="15066" max="15066" width="24.5703125" customWidth="1"/>
    <col min="15067" max="15067" width="16.7109375" customWidth="1"/>
    <col min="15068" max="15118" width="16.28515625" customWidth="1"/>
    <col min="15322" max="15322" width="24.5703125" customWidth="1"/>
    <col min="15323" max="15323" width="16.7109375" customWidth="1"/>
    <col min="15324" max="15374" width="16.28515625" customWidth="1"/>
    <col min="15578" max="15578" width="24.5703125" customWidth="1"/>
    <col min="15579" max="15579" width="16.7109375" customWidth="1"/>
    <col min="15580" max="15630" width="16.28515625" customWidth="1"/>
    <col min="15834" max="15834" width="24.5703125" customWidth="1"/>
    <col min="15835" max="15835" width="16.7109375" customWidth="1"/>
    <col min="15836" max="15886" width="16.28515625" customWidth="1"/>
    <col min="16090" max="16090" width="24.5703125" customWidth="1"/>
    <col min="16091" max="16091" width="16.7109375" customWidth="1"/>
    <col min="16092" max="16142" width="16.28515625" customWidth="1"/>
  </cols>
  <sheetData>
    <row r="1" spans="1:70" s="27" customFormat="1" ht="22.5" x14ac:dyDescent="0.2">
      <c r="A1" s="23"/>
      <c r="B1" s="14" t="s">
        <v>83</v>
      </c>
      <c r="C1" s="24"/>
      <c r="D1" s="25"/>
      <c r="E1" s="41"/>
      <c r="F1" s="57" t="s">
        <v>108</v>
      </c>
      <c r="G1" s="57" t="s">
        <v>108</v>
      </c>
      <c r="H1" s="57" t="s">
        <v>108</v>
      </c>
      <c r="I1" s="57" t="s">
        <v>108</v>
      </c>
      <c r="J1" s="57" t="s">
        <v>108</v>
      </c>
      <c r="K1" s="57" t="s">
        <v>108</v>
      </c>
      <c r="L1" s="26" t="s">
        <v>108</v>
      </c>
      <c r="M1" s="58" t="s">
        <v>108</v>
      </c>
      <c r="N1" s="58" t="s">
        <v>108</v>
      </c>
      <c r="O1" s="58" t="s">
        <v>108</v>
      </c>
      <c r="P1" s="58" t="s">
        <v>108</v>
      </c>
      <c r="Q1" s="112" t="s">
        <v>303</v>
      </c>
      <c r="R1" s="112" t="s">
        <v>312</v>
      </c>
      <c r="S1" s="112" t="s">
        <v>312</v>
      </c>
      <c r="T1" s="100" t="s">
        <v>108</v>
      </c>
      <c r="U1" s="26" t="s">
        <v>108</v>
      </c>
      <c r="V1" s="26" t="s">
        <v>215</v>
      </c>
      <c r="W1" s="26" t="s">
        <v>108</v>
      </c>
      <c r="X1" s="26" t="s">
        <v>108</v>
      </c>
      <c r="Y1" s="26" t="s">
        <v>108</v>
      </c>
      <c r="Z1" s="108" t="s">
        <v>108</v>
      </c>
      <c r="AA1" s="26" t="s">
        <v>146</v>
      </c>
      <c r="AB1" s="26" t="s">
        <v>146</v>
      </c>
      <c r="AC1" s="26" t="s">
        <v>146</v>
      </c>
      <c r="AD1" s="44" t="s">
        <v>229</v>
      </c>
      <c r="AE1" s="44" t="s">
        <v>229</v>
      </c>
      <c r="AF1" s="44" t="s">
        <v>229</v>
      </c>
      <c r="AG1" s="58" t="s">
        <v>270</v>
      </c>
      <c r="AH1" s="58" t="s">
        <v>270</v>
      </c>
      <c r="AI1" s="58" t="s">
        <v>270</v>
      </c>
      <c r="AJ1" s="95" t="s">
        <v>108</v>
      </c>
      <c r="AK1" s="95" t="s">
        <v>108</v>
      </c>
      <c r="AL1" s="95" t="s">
        <v>108</v>
      </c>
      <c r="AM1" s="44" t="s">
        <v>208</v>
      </c>
      <c r="AN1" s="44" t="s">
        <v>208</v>
      </c>
      <c r="AO1" s="44" t="s">
        <v>208</v>
      </c>
      <c r="AP1" s="44" t="s">
        <v>208</v>
      </c>
      <c r="AQ1" s="44" t="s">
        <v>115</v>
      </c>
      <c r="AR1" s="26" t="s">
        <v>146</v>
      </c>
      <c r="AS1" s="26" t="s">
        <v>146</v>
      </c>
      <c r="AT1" s="26" t="s">
        <v>162</v>
      </c>
      <c r="AU1" s="67" t="s">
        <v>146</v>
      </c>
      <c r="AV1" s="67" t="s">
        <v>146</v>
      </c>
      <c r="AW1" s="67" t="s">
        <v>146</v>
      </c>
      <c r="AX1" s="67" t="s">
        <v>146</v>
      </c>
      <c r="AY1" s="67" t="s">
        <v>146</v>
      </c>
      <c r="AZ1" s="67" t="s">
        <v>146</v>
      </c>
      <c r="BA1" s="67" t="s">
        <v>146</v>
      </c>
      <c r="BB1" s="67" t="s">
        <v>146</v>
      </c>
      <c r="BC1" s="67" t="s">
        <v>146</v>
      </c>
      <c r="BD1" s="72" t="s">
        <v>143</v>
      </c>
      <c r="BE1" s="41" t="s">
        <v>246</v>
      </c>
      <c r="BF1" s="44" t="s">
        <v>121</v>
      </c>
      <c r="BG1" s="44" t="s">
        <v>121</v>
      </c>
      <c r="BH1" s="107" t="s">
        <v>280</v>
      </c>
      <c r="BI1" s="44" t="s">
        <v>121</v>
      </c>
      <c r="BJ1" s="44" t="s">
        <v>180</v>
      </c>
      <c r="BK1" s="78" t="s">
        <v>143</v>
      </c>
      <c r="BL1" s="72" t="s">
        <v>143</v>
      </c>
      <c r="BM1" s="72" t="s">
        <v>201</v>
      </c>
      <c r="BN1" s="72" t="s">
        <v>143</v>
      </c>
      <c r="BO1" s="44" t="s">
        <v>108</v>
      </c>
      <c r="BP1" s="44" t="s">
        <v>246</v>
      </c>
      <c r="BQ1" s="26" t="s">
        <v>108</v>
      </c>
      <c r="BR1" s="90" t="s">
        <v>108</v>
      </c>
    </row>
    <row r="2" spans="1:70" s="1" customFormat="1" ht="11.25" x14ac:dyDescent="0.2">
      <c r="A2" s="1" t="s">
        <v>107</v>
      </c>
      <c r="B2" s="85"/>
      <c r="C2" s="86"/>
      <c r="D2" s="29"/>
      <c r="E2" s="42"/>
      <c r="F2" s="49" t="s">
        <v>59</v>
      </c>
      <c r="G2" s="49" t="s">
        <v>59</v>
      </c>
      <c r="H2" s="49" t="s">
        <v>59</v>
      </c>
      <c r="I2" s="49" t="s">
        <v>252</v>
      </c>
      <c r="J2" s="49" t="s">
        <v>124</v>
      </c>
      <c r="K2" s="49" t="s">
        <v>165</v>
      </c>
      <c r="L2" s="45" t="s">
        <v>258</v>
      </c>
      <c r="M2" s="46" t="s">
        <v>243</v>
      </c>
      <c r="N2" s="46" t="s">
        <v>243</v>
      </c>
      <c r="O2" s="46" t="s">
        <v>243</v>
      </c>
      <c r="P2" s="46" t="s">
        <v>243</v>
      </c>
      <c r="Q2" s="113" t="s">
        <v>305</v>
      </c>
      <c r="R2" s="113" t="s">
        <v>314</v>
      </c>
      <c r="S2" s="113" t="s">
        <v>318</v>
      </c>
      <c r="T2" s="105" t="s">
        <v>258</v>
      </c>
      <c r="U2" s="45" t="s">
        <v>191</v>
      </c>
      <c r="V2" s="45" t="s">
        <v>212</v>
      </c>
      <c r="W2" s="45" t="s">
        <v>294</v>
      </c>
      <c r="X2" s="45" t="s">
        <v>241</v>
      </c>
      <c r="Y2" s="45" t="s">
        <v>240</v>
      </c>
      <c r="Z2" s="109" t="s">
        <v>297</v>
      </c>
      <c r="AA2" s="45" t="s">
        <v>221</v>
      </c>
      <c r="AB2" s="45" t="s">
        <v>236</v>
      </c>
      <c r="AC2" s="71" t="s">
        <v>298</v>
      </c>
      <c r="AD2" s="45" t="s">
        <v>230</v>
      </c>
      <c r="AE2" s="45" t="s">
        <v>234</v>
      </c>
      <c r="AF2" s="45" t="s">
        <v>234</v>
      </c>
      <c r="AG2" s="104" t="s">
        <v>258</v>
      </c>
      <c r="AH2" s="104" t="s">
        <v>258</v>
      </c>
      <c r="AI2" s="104" t="s">
        <v>258</v>
      </c>
      <c r="AJ2" s="106" t="s">
        <v>265</v>
      </c>
      <c r="AK2" s="106" t="s">
        <v>298</v>
      </c>
      <c r="AL2" s="96" t="s">
        <v>317</v>
      </c>
      <c r="AM2" s="45" t="s">
        <v>212</v>
      </c>
      <c r="AN2" s="45" t="s">
        <v>228</v>
      </c>
      <c r="AO2" s="45" t="s">
        <v>254</v>
      </c>
      <c r="AP2" s="45" t="s">
        <v>255</v>
      </c>
      <c r="AQ2" s="30" t="s">
        <v>227</v>
      </c>
      <c r="AR2" s="45" t="s">
        <v>184</v>
      </c>
      <c r="AS2" s="45" t="s">
        <v>235</v>
      </c>
      <c r="AT2" s="45" t="s">
        <v>184</v>
      </c>
      <c r="AU2" s="87" t="s">
        <v>204</v>
      </c>
      <c r="AV2" s="87" t="s">
        <v>204</v>
      </c>
      <c r="AW2" s="87" t="s">
        <v>206</v>
      </c>
      <c r="AX2" s="87" t="s">
        <v>203</v>
      </c>
      <c r="AY2" s="87" t="s">
        <v>207</v>
      </c>
      <c r="AZ2" s="87" t="s">
        <v>203</v>
      </c>
      <c r="BA2" s="87" t="s">
        <v>203</v>
      </c>
      <c r="BB2" s="87" t="s">
        <v>207</v>
      </c>
      <c r="BC2" s="87" t="s">
        <v>223</v>
      </c>
      <c r="BD2" s="79" t="s">
        <v>198</v>
      </c>
      <c r="BE2" s="43" t="s">
        <v>249</v>
      </c>
      <c r="BF2" s="45" t="s">
        <v>197</v>
      </c>
      <c r="BG2" s="79" t="s">
        <v>196</v>
      </c>
      <c r="BH2" s="46" t="s">
        <v>283</v>
      </c>
      <c r="BI2" s="79" t="s">
        <v>202</v>
      </c>
      <c r="BJ2" s="45" t="s">
        <v>191</v>
      </c>
      <c r="BK2" s="79" t="s">
        <v>199</v>
      </c>
      <c r="BL2" s="79" t="s">
        <v>203</v>
      </c>
      <c r="BM2" s="79" t="s">
        <v>200</v>
      </c>
      <c r="BN2" s="45" t="s">
        <v>318</v>
      </c>
      <c r="BO2" s="30" t="s">
        <v>134</v>
      </c>
      <c r="BP2" s="30" t="s">
        <v>287</v>
      </c>
      <c r="BQ2" s="30" t="s">
        <v>258</v>
      </c>
      <c r="BR2" s="45" t="s">
        <v>160</v>
      </c>
    </row>
    <row r="3" spans="1:70" s="1" customFormat="1" ht="12" thickBot="1" x14ac:dyDescent="0.25">
      <c r="A3" s="1" t="s">
        <v>107</v>
      </c>
      <c r="B3" s="15"/>
      <c r="C3" s="28"/>
      <c r="D3" s="29"/>
      <c r="E3" s="43"/>
      <c r="F3" s="49" t="s">
        <v>205</v>
      </c>
      <c r="G3" s="49" t="s">
        <v>126</v>
      </c>
      <c r="H3" s="50" t="s">
        <v>205</v>
      </c>
      <c r="I3" s="50" t="s">
        <v>205</v>
      </c>
      <c r="J3" s="50" t="s">
        <v>126</v>
      </c>
      <c r="K3" s="50" t="s">
        <v>126</v>
      </c>
      <c r="L3" s="45" t="s">
        <v>216</v>
      </c>
      <c r="M3" s="46" t="s">
        <v>244</v>
      </c>
      <c r="N3" s="46" t="s">
        <v>244</v>
      </c>
      <c r="O3" s="46" t="s">
        <v>244</v>
      </c>
      <c r="P3" s="46" t="s">
        <v>244</v>
      </c>
      <c r="Q3" s="113" t="s">
        <v>216</v>
      </c>
      <c r="R3" s="113" t="s">
        <v>216</v>
      </c>
      <c r="S3" s="113" t="s">
        <v>216</v>
      </c>
      <c r="T3" s="101" t="s">
        <v>216</v>
      </c>
      <c r="U3" s="45" t="s">
        <v>189</v>
      </c>
      <c r="V3" s="45" t="s">
        <v>216</v>
      </c>
      <c r="W3" s="45" t="s">
        <v>216</v>
      </c>
      <c r="X3" s="45" t="s">
        <v>226</v>
      </c>
      <c r="Y3" s="45" t="s">
        <v>237</v>
      </c>
      <c r="Z3" s="109" t="s">
        <v>216</v>
      </c>
      <c r="AA3" s="45" t="s">
        <v>220</v>
      </c>
      <c r="AB3" s="45" t="s">
        <v>220</v>
      </c>
      <c r="AC3" s="45" t="s">
        <v>299</v>
      </c>
      <c r="AD3" s="45" t="s">
        <v>231</v>
      </c>
      <c r="AE3" s="45" t="s">
        <v>231</v>
      </c>
      <c r="AF3" s="45" t="s">
        <v>231</v>
      </c>
      <c r="AG3" s="46" t="s">
        <v>216</v>
      </c>
      <c r="AH3" s="46" t="s">
        <v>276</v>
      </c>
      <c r="AI3" s="46" t="s">
        <v>216</v>
      </c>
      <c r="AJ3" s="96" t="s">
        <v>216</v>
      </c>
      <c r="AK3" s="96" t="s">
        <v>216</v>
      </c>
      <c r="AL3" s="96" t="s">
        <v>306</v>
      </c>
      <c r="AM3" s="45" t="s">
        <v>209</v>
      </c>
      <c r="AN3" s="45" t="s">
        <v>209</v>
      </c>
      <c r="AO3" s="45" t="s">
        <v>209</v>
      </c>
      <c r="AP3" s="45" t="s">
        <v>209</v>
      </c>
      <c r="AQ3" s="30" t="s">
        <v>127</v>
      </c>
      <c r="AR3" s="45" t="s">
        <v>188</v>
      </c>
      <c r="AS3" s="45" t="s">
        <v>188</v>
      </c>
      <c r="AT3" s="45" t="s">
        <v>183</v>
      </c>
      <c r="AU3" s="68" t="s">
        <v>149</v>
      </c>
      <c r="AV3" s="68" t="s">
        <v>149</v>
      </c>
      <c r="AW3" s="68" t="s">
        <v>149</v>
      </c>
      <c r="AX3" s="68" t="s">
        <v>149</v>
      </c>
      <c r="AY3" s="68" t="s">
        <v>149</v>
      </c>
      <c r="AZ3" s="68" t="s">
        <v>149</v>
      </c>
      <c r="BA3" s="68" t="s">
        <v>149</v>
      </c>
      <c r="BB3" s="68" t="s">
        <v>149</v>
      </c>
      <c r="BC3" s="68" t="s">
        <v>222</v>
      </c>
      <c r="BD3" s="45" t="s">
        <v>174</v>
      </c>
      <c r="BE3" s="43" t="s">
        <v>250</v>
      </c>
      <c r="BF3" s="71" t="s">
        <v>175</v>
      </c>
      <c r="BG3" s="71" t="s">
        <v>175</v>
      </c>
      <c r="BH3" s="46" t="s">
        <v>285</v>
      </c>
      <c r="BI3" s="45" t="s">
        <v>177</v>
      </c>
      <c r="BJ3" s="45" t="s">
        <v>178</v>
      </c>
      <c r="BK3" s="79" t="s">
        <v>169</v>
      </c>
      <c r="BL3" s="45" t="s">
        <v>167</v>
      </c>
      <c r="BM3" s="45" t="s">
        <v>171</v>
      </c>
      <c r="BN3" s="45" t="s">
        <v>320</v>
      </c>
      <c r="BO3" s="45" t="s">
        <v>120</v>
      </c>
      <c r="BP3" s="45" t="s">
        <v>216</v>
      </c>
      <c r="BQ3" s="30" t="s">
        <v>216</v>
      </c>
      <c r="BR3" s="45"/>
    </row>
    <row r="4" spans="1:70" s="2" customFormat="1" ht="39" thickBot="1" x14ac:dyDescent="0.25">
      <c r="B4" s="16"/>
      <c r="C4" s="118" t="s">
        <v>0</v>
      </c>
      <c r="D4" s="117" t="s">
        <v>148</v>
      </c>
      <c r="E4" s="63"/>
      <c r="F4" s="122" t="s">
        <v>112</v>
      </c>
      <c r="G4" s="123"/>
      <c r="H4" s="123"/>
      <c r="I4" s="123"/>
      <c r="J4" s="123"/>
      <c r="K4" s="124"/>
      <c r="L4" s="31" t="s">
        <v>256</v>
      </c>
      <c r="M4" s="119" t="s">
        <v>242</v>
      </c>
      <c r="N4" s="120"/>
      <c r="O4" s="120"/>
      <c r="P4" s="121"/>
      <c r="Q4" s="114" t="s">
        <v>302</v>
      </c>
      <c r="R4" s="115" t="s">
        <v>315</v>
      </c>
      <c r="S4" s="115" t="s">
        <v>315</v>
      </c>
      <c r="T4" s="102" t="s">
        <v>267</v>
      </c>
      <c r="U4" s="31" t="s">
        <v>192</v>
      </c>
      <c r="V4" s="31" t="s">
        <v>213</v>
      </c>
      <c r="W4" s="31" t="s">
        <v>291</v>
      </c>
      <c r="X4" s="31" t="s">
        <v>224</v>
      </c>
      <c r="Y4" s="31" t="s">
        <v>238</v>
      </c>
      <c r="Z4" s="110" t="s">
        <v>295</v>
      </c>
      <c r="AA4" s="31" t="s">
        <v>218</v>
      </c>
      <c r="AB4" s="31" t="s">
        <v>245</v>
      </c>
      <c r="AC4" s="31" t="s">
        <v>245</v>
      </c>
      <c r="AD4" s="31" t="s">
        <v>232</v>
      </c>
      <c r="AE4" s="31" t="s">
        <v>232</v>
      </c>
      <c r="AF4" s="31" t="s">
        <v>232</v>
      </c>
      <c r="AG4" s="47" t="s">
        <v>271</v>
      </c>
      <c r="AH4" s="47" t="s">
        <v>273</v>
      </c>
      <c r="AI4" s="47" t="s">
        <v>277</v>
      </c>
      <c r="AJ4" s="97" t="s">
        <v>264</v>
      </c>
      <c r="AK4" s="97" t="s">
        <v>264</v>
      </c>
      <c r="AL4" s="97" t="s">
        <v>266</v>
      </c>
      <c r="AM4" s="80" t="s">
        <v>210</v>
      </c>
      <c r="AN4" s="80" t="s">
        <v>210</v>
      </c>
      <c r="AO4" s="80" t="s">
        <v>210</v>
      </c>
      <c r="AP4" s="80" t="s">
        <v>210</v>
      </c>
      <c r="AQ4" s="31" t="s">
        <v>116</v>
      </c>
      <c r="AR4" s="31" t="s">
        <v>185</v>
      </c>
      <c r="AS4" s="31" t="s">
        <v>185</v>
      </c>
      <c r="AT4" s="31" t="s">
        <v>163</v>
      </c>
      <c r="AU4" s="69" t="s">
        <v>150</v>
      </c>
      <c r="AV4" s="69" t="s">
        <v>150</v>
      </c>
      <c r="AW4" s="69" t="s">
        <v>150</v>
      </c>
      <c r="AX4" s="69" t="s">
        <v>150</v>
      </c>
      <c r="AY4" s="69" t="s">
        <v>150</v>
      </c>
      <c r="AZ4" s="69" t="s">
        <v>150</v>
      </c>
      <c r="BA4" s="69" t="s">
        <v>150</v>
      </c>
      <c r="BB4" s="69" t="s">
        <v>150</v>
      </c>
      <c r="BC4" s="69" t="s">
        <v>150</v>
      </c>
      <c r="BD4" s="31" t="s">
        <v>173</v>
      </c>
      <c r="BE4" s="93" t="s">
        <v>247</v>
      </c>
      <c r="BF4" s="31" t="s">
        <v>129</v>
      </c>
      <c r="BG4" s="31" t="s">
        <v>195</v>
      </c>
      <c r="BH4" s="47" t="s">
        <v>281</v>
      </c>
      <c r="BI4" s="31" t="s">
        <v>123</v>
      </c>
      <c r="BJ4" s="31" t="s">
        <v>130</v>
      </c>
      <c r="BK4" s="31" t="s">
        <v>144</v>
      </c>
      <c r="BL4" s="31" t="s">
        <v>156</v>
      </c>
      <c r="BM4" s="31" t="s">
        <v>144</v>
      </c>
      <c r="BN4" s="31" t="s">
        <v>144</v>
      </c>
      <c r="BO4" s="31" t="s">
        <v>132</v>
      </c>
      <c r="BP4" s="31" t="s">
        <v>288</v>
      </c>
      <c r="BQ4" s="31" t="s">
        <v>260</v>
      </c>
      <c r="BR4" s="91" t="s">
        <v>158</v>
      </c>
    </row>
    <row r="5" spans="1:70" s="12" customFormat="1" ht="51" x14ac:dyDescent="0.2">
      <c r="B5" s="17" t="s">
        <v>109</v>
      </c>
      <c r="C5" s="118"/>
      <c r="D5" s="117"/>
      <c r="E5" s="63"/>
      <c r="F5" s="51" t="s">
        <v>307</v>
      </c>
      <c r="G5" s="51" t="s">
        <v>113</v>
      </c>
      <c r="H5" s="52" t="s">
        <v>308</v>
      </c>
      <c r="I5" s="53" t="s">
        <v>253</v>
      </c>
      <c r="J5" s="54" t="s">
        <v>153</v>
      </c>
      <c r="K5" s="54" t="s">
        <v>153</v>
      </c>
      <c r="L5" s="31" t="s">
        <v>259</v>
      </c>
      <c r="M5" s="59" t="s">
        <v>135</v>
      </c>
      <c r="N5" s="59" t="s">
        <v>136</v>
      </c>
      <c r="O5" s="47" t="s">
        <v>137</v>
      </c>
      <c r="P5" s="47" t="s">
        <v>138</v>
      </c>
      <c r="Q5" s="114" t="s">
        <v>304</v>
      </c>
      <c r="R5" s="115" t="s">
        <v>316</v>
      </c>
      <c r="S5" s="115" t="s">
        <v>316</v>
      </c>
      <c r="T5" s="102" t="s">
        <v>269</v>
      </c>
      <c r="U5" s="31" t="s">
        <v>190</v>
      </c>
      <c r="V5" s="31" t="s">
        <v>217</v>
      </c>
      <c r="W5" s="31" t="s">
        <v>293</v>
      </c>
      <c r="X5" s="31" t="s">
        <v>190</v>
      </c>
      <c r="Y5" s="31" t="s">
        <v>190</v>
      </c>
      <c r="Z5" s="110" t="s">
        <v>190</v>
      </c>
      <c r="AA5" s="31" t="s">
        <v>190</v>
      </c>
      <c r="AB5" s="31" t="s">
        <v>309</v>
      </c>
      <c r="AC5" s="31" t="s">
        <v>300</v>
      </c>
      <c r="AD5" s="31" t="s">
        <v>190</v>
      </c>
      <c r="AE5" s="31" t="s">
        <v>190</v>
      </c>
      <c r="AF5" s="31" t="s">
        <v>190</v>
      </c>
      <c r="AG5" s="47" t="s">
        <v>272</v>
      </c>
      <c r="AH5" s="47" t="s">
        <v>275</v>
      </c>
      <c r="AI5" s="47" t="s">
        <v>310</v>
      </c>
      <c r="AJ5" s="98" t="s">
        <v>263</v>
      </c>
      <c r="AK5" s="98" t="s">
        <v>263</v>
      </c>
      <c r="AL5" s="98" t="s">
        <v>263</v>
      </c>
      <c r="AM5" s="31" t="s">
        <v>190</v>
      </c>
      <c r="AN5" s="31" t="s">
        <v>190</v>
      </c>
      <c r="AO5" s="31" t="s">
        <v>190</v>
      </c>
      <c r="AP5" s="31" t="s">
        <v>190</v>
      </c>
      <c r="AQ5" s="31" t="s">
        <v>311</v>
      </c>
      <c r="AR5" s="31" t="s">
        <v>187</v>
      </c>
      <c r="AS5" s="31" t="s">
        <v>187</v>
      </c>
      <c r="AT5" s="31" t="s">
        <v>181</v>
      </c>
      <c r="AU5" s="69" t="s">
        <v>166</v>
      </c>
      <c r="AV5" s="69" t="s">
        <v>166</v>
      </c>
      <c r="AW5" s="69" t="s">
        <v>166</v>
      </c>
      <c r="AX5" s="69" t="s">
        <v>166</v>
      </c>
      <c r="AY5" s="69" t="s">
        <v>166</v>
      </c>
      <c r="AZ5" s="69" t="s">
        <v>166</v>
      </c>
      <c r="BA5" s="69" t="s">
        <v>166</v>
      </c>
      <c r="BB5" s="69" t="s">
        <v>166</v>
      </c>
      <c r="BC5" s="69" t="s">
        <v>194</v>
      </c>
      <c r="BD5" s="31" t="s">
        <v>172</v>
      </c>
      <c r="BE5" s="93" t="s">
        <v>251</v>
      </c>
      <c r="BF5" s="31" t="s">
        <v>187</v>
      </c>
      <c r="BG5" s="31" t="s">
        <v>194</v>
      </c>
      <c r="BH5" s="47" t="s">
        <v>284</v>
      </c>
      <c r="BI5" s="31" t="s">
        <v>176</v>
      </c>
      <c r="BJ5" s="31" t="s">
        <v>179</v>
      </c>
      <c r="BK5" s="31" t="s">
        <v>172</v>
      </c>
      <c r="BL5" s="31" t="s">
        <v>193</v>
      </c>
      <c r="BM5" s="31" t="s">
        <v>170</v>
      </c>
      <c r="BN5" s="31" t="s">
        <v>321</v>
      </c>
      <c r="BO5" s="31" t="s">
        <v>128</v>
      </c>
      <c r="BP5" s="31" t="s">
        <v>289</v>
      </c>
      <c r="BQ5" s="31" t="s">
        <v>290</v>
      </c>
      <c r="BR5" s="92" t="s">
        <v>159</v>
      </c>
    </row>
    <row r="6" spans="1:70" s="2" customFormat="1" ht="12.75" x14ac:dyDescent="0.2">
      <c r="B6" s="88"/>
      <c r="C6" s="118"/>
      <c r="D6" s="117"/>
      <c r="E6" s="89"/>
      <c r="F6" s="52" t="s">
        <v>114</v>
      </c>
      <c r="G6" s="52" t="s">
        <v>114</v>
      </c>
      <c r="H6" s="52" t="s">
        <v>154</v>
      </c>
      <c r="I6" s="52" t="s">
        <v>154</v>
      </c>
      <c r="J6" s="54" t="s">
        <v>155</v>
      </c>
      <c r="K6" s="54" t="s">
        <v>155</v>
      </c>
      <c r="L6" s="31" t="s">
        <v>257</v>
      </c>
      <c r="M6" s="47" t="s">
        <v>139</v>
      </c>
      <c r="N6" s="47" t="s">
        <v>140</v>
      </c>
      <c r="O6" s="47" t="s">
        <v>141</v>
      </c>
      <c r="P6" s="47" t="s">
        <v>142</v>
      </c>
      <c r="Q6" s="114" t="s">
        <v>301</v>
      </c>
      <c r="R6" s="115" t="s">
        <v>313</v>
      </c>
      <c r="S6" s="115" t="s">
        <v>313</v>
      </c>
      <c r="T6" s="102" t="s">
        <v>268</v>
      </c>
      <c r="U6" s="31" t="s">
        <v>161</v>
      </c>
      <c r="V6" s="31" t="s">
        <v>214</v>
      </c>
      <c r="W6" s="31" t="s">
        <v>292</v>
      </c>
      <c r="X6" s="31" t="s">
        <v>225</v>
      </c>
      <c r="Y6" s="31" t="s">
        <v>239</v>
      </c>
      <c r="Z6" s="110" t="s">
        <v>296</v>
      </c>
      <c r="AA6" s="31" t="s">
        <v>219</v>
      </c>
      <c r="AB6" s="31" t="s">
        <v>219</v>
      </c>
      <c r="AC6" s="31" t="s">
        <v>219</v>
      </c>
      <c r="AD6" s="31" t="s">
        <v>233</v>
      </c>
      <c r="AE6" s="31" t="s">
        <v>233</v>
      </c>
      <c r="AF6" s="31" t="s">
        <v>233</v>
      </c>
      <c r="AG6" s="47" t="s">
        <v>279</v>
      </c>
      <c r="AH6" s="47" t="s">
        <v>274</v>
      </c>
      <c r="AI6" s="47" t="s">
        <v>278</v>
      </c>
      <c r="AJ6" s="98" t="s">
        <v>262</v>
      </c>
      <c r="AK6" s="98" t="s">
        <v>262</v>
      </c>
      <c r="AL6" s="98" t="s">
        <v>262</v>
      </c>
      <c r="AM6" s="31" t="s">
        <v>211</v>
      </c>
      <c r="AN6" s="31" t="s">
        <v>211</v>
      </c>
      <c r="AO6" s="31" t="s">
        <v>211</v>
      </c>
      <c r="AP6" s="31" t="s">
        <v>211</v>
      </c>
      <c r="AQ6" s="31" t="s">
        <v>117</v>
      </c>
      <c r="AR6" s="31" t="s">
        <v>186</v>
      </c>
      <c r="AS6" s="31" t="s">
        <v>186</v>
      </c>
      <c r="AT6" s="31" t="s">
        <v>182</v>
      </c>
      <c r="AU6" s="69" t="s">
        <v>151</v>
      </c>
      <c r="AV6" s="69" t="s">
        <v>151</v>
      </c>
      <c r="AW6" s="69" t="s">
        <v>151</v>
      </c>
      <c r="AX6" s="69" t="s">
        <v>151</v>
      </c>
      <c r="AY6" s="69" t="s">
        <v>151</v>
      </c>
      <c r="AZ6" s="69" t="s">
        <v>151</v>
      </c>
      <c r="BA6" s="69" t="s">
        <v>151</v>
      </c>
      <c r="BB6" s="69" t="s">
        <v>151</v>
      </c>
      <c r="BC6" s="69" t="s">
        <v>151</v>
      </c>
      <c r="BD6" s="31" t="s">
        <v>164</v>
      </c>
      <c r="BE6" s="93" t="s">
        <v>248</v>
      </c>
      <c r="BF6" s="31" t="s">
        <v>122</v>
      </c>
      <c r="BG6" s="31" t="s">
        <v>119</v>
      </c>
      <c r="BH6" s="47" t="s">
        <v>282</v>
      </c>
      <c r="BI6" s="31" t="s">
        <v>125</v>
      </c>
      <c r="BJ6" s="31" t="s">
        <v>131</v>
      </c>
      <c r="BK6" s="31" t="s">
        <v>145</v>
      </c>
      <c r="BL6" s="31" t="s">
        <v>157</v>
      </c>
      <c r="BM6" s="31" t="s">
        <v>168</v>
      </c>
      <c r="BN6" s="31" t="s">
        <v>319</v>
      </c>
      <c r="BO6" s="31" t="s">
        <v>133</v>
      </c>
      <c r="BP6" s="31" t="s">
        <v>286</v>
      </c>
      <c r="BQ6" s="31" t="s">
        <v>261</v>
      </c>
      <c r="BR6" s="91" t="s">
        <v>142</v>
      </c>
    </row>
    <row r="7" spans="1:70" s="35" customFormat="1" ht="13.5" thickBot="1" x14ac:dyDescent="0.25">
      <c r="A7" s="5" t="s">
        <v>60</v>
      </c>
      <c r="B7" s="18" t="s">
        <v>147</v>
      </c>
      <c r="C7" s="32" t="s">
        <v>1</v>
      </c>
      <c r="D7" s="33" t="s">
        <v>1</v>
      </c>
      <c r="E7" s="65"/>
      <c r="F7" s="55" t="s">
        <v>1</v>
      </c>
      <c r="G7" s="55" t="s">
        <v>110</v>
      </c>
      <c r="H7" s="55" t="s">
        <v>1</v>
      </c>
      <c r="I7" s="56" t="s">
        <v>1</v>
      </c>
      <c r="J7" s="56" t="s">
        <v>1</v>
      </c>
      <c r="K7" s="56" t="s">
        <v>110</v>
      </c>
      <c r="L7" s="34" t="s">
        <v>1</v>
      </c>
      <c r="M7" s="48" t="s">
        <v>1</v>
      </c>
      <c r="N7" s="48" t="s">
        <v>1</v>
      </c>
      <c r="O7" s="48" t="s">
        <v>1</v>
      </c>
      <c r="P7" s="48" t="s">
        <v>1</v>
      </c>
      <c r="Q7" s="18" t="s">
        <v>1</v>
      </c>
      <c r="R7" s="116" t="s">
        <v>1</v>
      </c>
      <c r="S7" s="116" t="s">
        <v>110</v>
      </c>
      <c r="T7" s="103" t="s">
        <v>1</v>
      </c>
      <c r="U7" s="34" t="s">
        <v>1</v>
      </c>
      <c r="V7" s="34" t="s">
        <v>1</v>
      </c>
      <c r="W7" s="34" t="s">
        <v>1</v>
      </c>
      <c r="X7" s="34" t="s">
        <v>1</v>
      </c>
      <c r="Y7" s="34" t="s">
        <v>1</v>
      </c>
      <c r="Z7" s="111" t="s">
        <v>1</v>
      </c>
      <c r="AA7" s="34" t="s">
        <v>1</v>
      </c>
      <c r="AB7" s="34" t="s">
        <v>1</v>
      </c>
      <c r="AC7" s="34" t="s">
        <v>1</v>
      </c>
      <c r="AD7" s="34" t="s">
        <v>1</v>
      </c>
      <c r="AE7" s="34" t="s">
        <v>1</v>
      </c>
      <c r="AF7" s="34" t="s">
        <v>110</v>
      </c>
      <c r="AG7" s="48" t="s">
        <v>1</v>
      </c>
      <c r="AH7" s="48" t="s">
        <v>1</v>
      </c>
      <c r="AI7" s="48" t="s">
        <v>1</v>
      </c>
      <c r="AJ7" s="99" t="s">
        <v>1</v>
      </c>
      <c r="AK7" s="99" t="s">
        <v>1</v>
      </c>
      <c r="AL7" s="99" t="s">
        <v>1</v>
      </c>
      <c r="AM7" s="34" t="s">
        <v>1</v>
      </c>
      <c r="AN7" s="34" t="s">
        <v>1</v>
      </c>
      <c r="AO7" s="34" t="s">
        <v>1</v>
      </c>
      <c r="AP7" s="34" t="s">
        <v>110</v>
      </c>
      <c r="AQ7" s="34" t="s">
        <v>1</v>
      </c>
      <c r="AR7" s="34" t="s">
        <v>1</v>
      </c>
      <c r="AS7" s="34" t="s">
        <v>1</v>
      </c>
      <c r="AT7" s="34" t="s">
        <v>1</v>
      </c>
      <c r="AU7" s="70" t="s">
        <v>1</v>
      </c>
      <c r="AV7" s="70" t="s">
        <v>1</v>
      </c>
      <c r="AW7" s="70" t="s">
        <v>1</v>
      </c>
      <c r="AX7" s="70" t="s">
        <v>1</v>
      </c>
      <c r="AY7" s="70" t="s">
        <v>1</v>
      </c>
      <c r="AZ7" s="70" t="s">
        <v>1</v>
      </c>
      <c r="BA7" s="70" t="s">
        <v>1</v>
      </c>
      <c r="BB7" s="70" t="s">
        <v>1</v>
      </c>
      <c r="BC7" s="70" t="s">
        <v>1</v>
      </c>
      <c r="BD7" s="34" t="s">
        <v>1</v>
      </c>
      <c r="BE7" s="94" t="s">
        <v>1</v>
      </c>
      <c r="BF7" s="34" t="s">
        <v>1</v>
      </c>
      <c r="BG7" s="34" t="s">
        <v>1</v>
      </c>
      <c r="BH7" s="48" t="s">
        <v>1</v>
      </c>
      <c r="BI7" s="34" t="s">
        <v>1</v>
      </c>
      <c r="BJ7" s="34" t="s">
        <v>1</v>
      </c>
      <c r="BK7" s="34" t="s">
        <v>1</v>
      </c>
      <c r="BL7" s="34" t="s">
        <v>1</v>
      </c>
      <c r="BM7" s="34" t="s">
        <v>1</v>
      </c>
      <c r="BN7" s="34" t="s">
        <v>1</v>
      </c>
      <c r="BO7" s="34" t="s">
        <v>1</v>
      </c>
      <c r="BP7" s="34" t="s">
        <v>1</v>
      </c>
      <c r="BQ7" s="34" t="s">
        <v>1</v>
      </c>
      <c r="BR7" s="34" t="s">
        <v>1</v>
      </c>
    </row>
    <row r="8" spans="1:70" s="3" customFormat="1" x14ac:dyDescent="0.25">
      <c r="A8" s="4">
        <v>886</v>
      </c>
      <c r="B8" s="19" t="s">
        <v>2</v>
      </c>
      <c r="C8" s="40">
        <f t="shared" ref="C8:C39" si="0">SUM(D8:BR8)</f>
        <v>32788655</v>
      </c>
      <c r="D8" s="61">
        <v>29400785</v>
      </c>
      <c r="E8" s="62"/>
      <c r="F8" s="60"/>
      <c r="G8" s="60"/>
      <c r="H8" s="60">
        <f>21744+2442+8569+567+13040</f>
        <v>46362</v>
      </c>
      <c r="I8" s="60"/>
      <c r="J8" s="60"/>
      <c r="K8" s="60"/>
      <c r="L8" s="60"/>
      <c r="M8" s="60">
        <v>1</v>
      </c>
      <c r="N8" s="60">
        <v>0</v>
      </c>
      <c r="O8" s="60">
        <v>232712</v>
      </c>
      <c r="P8" s="60">
        <v>56399</v>
      </c>
      <c r="Q8" s="60">
        <v>37404</v>
      </c>
      <c r="R8" s="60"/>
      <c r="S8" s="60"/>
      <c r="T8" s="60"/>
      <c r="U8" s="62"/>
      <c r="V8" s="62"/>
      <c r="W8" s="62"/>
      <c r="X8" s="62">
        <v>640955</v>
      </c>
      <c r="Y8" s="62"/>
      <c r="Z8" s="62"/>
      <c r="AA8" s="62"/>
      <c r="AB8" s="62"/>
      <c r="AC8" s="62"/>
      <c r="AD8" s="62"/>
      <c r="AE8" s="62"/>
      <c r="AF8" s="62"/>
      <c r="AG8" s="62">
        <v>509887</v>
      </c>
      <c r="AH8" s="62">
        <v>7774</v>
      </c>
      <c r="AI8" s="62">
        <v>60554</v>
      </c>
      <c r="AJ8" s="62"/>
      <c r="AK8" s="62"/>
      <c r="AL8" s="62"/>
      <c r="AM8" s="60">
        <v>4250</v>
      </c>
      <c r="AN8" s="60">
        <v>4000</v>
      </c>
      <c r="AO8" s="60">
        <v>6250</v>
      </c>
      <c r="AP8" s="60"/>
      <c r="AQ8" s="60"/>
      <c r="AR8" s="60">
        <v>300419</v>
      </c>
      <c r="AS8" s="60">
        <v>34260</v>
      </c>
      <c r="AT8" s="60">
        <v>1122603</v>
      </c>
      <c r="AU8" s="60"/>
      <c r="AV8" s="60"/>
      <c r="AW8" s="60"/>
      <c r="AX8" s="60"/>
      <c r="AY8" s="60"/>
      <c r="AZ8" s="60"/>
      <c r="BA8" s="60"/>
      <c r="BB8" s="60"/>
      <c r="BC8" s="60"/>
      <c r="BD8" s="60">
        <v>8000</v>
      </c>
      <c r="BE8" s="60"/>
      <c r="BF8" s="60">
        <v>35328</v>
      </c>
      <c r="BG8" s="60">
        <v>66951</v>
      </c>
      <c r="BH8" s="60">
        <v>10837</v>
      </c>
      <c r="BI8" s="60">
        <v>37444</v>
      </c>
      <c r="BJ8" s="60">
        <v>55796</v>
      </c>
      <c r="BK8" s="73">
        <v>288</v>
      </c>
      <c r="BL8" s="60">
        <v>16622</v>
      </c>
      <c r="BM8" s="60">
        <v>23663</v>
      </c>
      <c r="BN8" s="60">
        <v>26292</v>
      </c>
      <c r="BO8" s="60"/>
      <c r="BP8" s="60"/>
      <c r="BQ8" s="60">
        <v>42819</v>
      </c>
      <c r="BR8" s="82"/>
    </row>
    <row r="9" spans="1:70" s="3" customFormat="1" x14ac:dyDescent="0.25">
      <c r="A9" s="4">
        <v>802</v>
      </c>
      <c r="B9" s="19" t="s">
        <v>3</v>
      </c>
      <c r="C9" s="40">
        <f t="shared" si="0"/>
        <v>43555172</v>
      </c>
      <c r="D9" s="61">
        <v>39845136</v>
      </c>
      <c r="E9" s="62"/>
      <c r="F9" s="60"/>
      <c r="G9" s="60"/>
      <c r="H9" s="60">
        <f>108778+19734+24737+217683-758+70605+1284+46118-1414+1535+18414</f>
        <v>506716</v>
      </c>
      <c r="I9" s="60"/>
      <c r="J9" s="60"/>
      <c r="K9" s="60"/>
      <c r="L9" s="60">
        <v>928600</v>
      </c>
      <c r="M9" s="60">
        <v>259027</v>
      </c>
      <c r="N9" s="60">
        <v>19621</v>
      </c>
      <c r="O9" s="60">
        <v>135792</v>
      </c>
      <c r="P9" s="60">
        <v>0</v>
      </c>
      <c r="Q9" s="60">
        <v>43426</v>
      </c>
      <c r="R9" s="60"/>
      <c r="S9" s="60"/>
      <c r="T9" s="60"/>
      <c r="U9" s="62">
        <v>326997</v>
      </c>
      <c r="V9" s="62"/>
      <c r="W9" s="62"/>
      <c r="X9" s="62">
        <v>266206</v>
      </c>
      <c r="AA9" s="62"/>
      <c r="AB9" s="62"/>
      <c r="AC9" s="62"/>
      <c r="AD9" s="62"/>
      <c r="AE9" s="62"/>
      <c r="AF9" s="62"/>
      <c r="AG9" s="62">
        <v>269732</v>
      </c>
      <c r="AH9" s="62">
        <v>31595</v>
      </c>
      <c r="AI9" s="62">
        <v>58310</v>
      </c>
      <c r="AJ9" s="62">
        <v>90000</v>
      </c>
      <c r="AK9" s="62"/>
      <c r="AL9" s="62"/>
      <c r="AM9" s="60">
        <v>25500</v>
      </c>
      <c r="AN9" s="60">
        <v>31500</v>
      </c>
      <c r="AO9" s="60">
        <v>68000</v>
      </c>
      <c r="AP9" s="60"/>
      <c r="AQ9" s="60"/>
      <c r="AR9" s="60">
        <v>177246</v>
      </c>
      <c r="AS9" s="60">
        <v>66750</v>
      </c>
      <c r="AT9" s="60"/>
      <c r="AU9" s="60"/>
      <c r="AV9" s="60"/>
      <c r="AW9" s="60"/>
      <c r="AX9" s="60"/>
      <c r="AY9" s="60"/>
      <c r="AZ9" s="60"/>
      <c r="BA9" s="60"/>
      <c r="BB9" s="60"/>
      <c r="BC9" s="60">
        <v>81392</v>
      </c>
      <c r="BD9" s="60">
        <v>6462</v>
      </c>
      <c r="BE9" s="60"/>
      <c r="BF9" s="60">
        <v>36922</v>
      </c>
      <c r="BG9" s="60">
        <v>25000</v>
      </c>
      <c r="BH9" s="60">
        <v>13792</v>
      </c>
      <c r="BI9" s="60">
        <v>22795</v>
      </c>
      <c r="BJ9" s="60">
        <v>88684</v>
      </c>
      <c r="BK9" s="73">
        <v>3550</v>
      </c>
      <c r="BL9" s="60">
        <v>26569</v>
      </c>
      <c r="BM9" s="60">
        <v>32209</v>
      </c>
      <c r="BN9" s="60">
        <v>28610</v>
      </c>
      <c r="BO9" s="60"/>
      <c r="BP9" s="60"/>
      <c r="BQ9" s="60">
        <v>39033</v>
      </c>
      <c r="BR9" s="83"/>
    </row>
    <row r="10" spans="1:70" s="3" customFormat="1" x14ac:dyDescent="0.25">
      <c r="A10" s="4">
        <v>804</v>
      </c>
      <c r="B10" s="19" t="s">
        <v>4</v>
      </c>
      <c r="C10" s="40">
        <f t="shared" si="0"/>
        <v>16519120</v>
      </c>
      <c r="D10" s="61">
        <v>15308177</v>
      </c>
      <c r="E10" s="62"/>
      <c r="F10" s="60"/>
      <c r="G10" s="60"/>
      <c r="H10" s="60">
        <f>36625+2652-14218+7090+299+1035</f>
        <v>33483</v>
      </c>
      <c r="I10" s="60"/>
      <c r="J10" s="60"/>
      <c r="K10" s="60"/>
      <c r="L10" s="60"/>
      <c r="M10" s="60">
        <v>1</v>
      </c>
      <c r="N10" s="60">
        <v>13835</v>
      </c>
      <c r="O10" s="60">
        <v>1</v>
      </c>
      <c r="P10" s="60">
        <v>0</v>
      </c>
      <c r="Q10" s="60">
        <v>16293</v>
      </c>
      <c r="R10" s="60"/>
      <c r="S10" s="60"/>
      <c r="T10" s="60"/>
      <c r="U10" s="62"/>
      <c r="V10" s="62"/>
      <c r="W10" s="62"/>
      <c r="X10" s="62"/>
      <c r="Y10" s="62">
        <v>620</v>
      </c>
      <c r="Z10" s="62"/>
      <c r="AA10" s="62"/>
      <c r="AB10" s="62"/>
      <c r="AC10" s="62"/>
      <c r="AD10" s="62">
        <v>61800</v>
      </c>
      <c r="AE10" s="62"/>
      <c r="AF10" s="62"/>
      <c r="AG10" s="62">
        <v>177366</v>
      </c>
      <c r="AH10" s="62">
        <v>58388</v>
      </c>
      <c r="AI10" s="62">
        <v>40955</v>
      </c>
      <c r="AJ10" s="62">
        <v>190000</v>
      </c>
      <c r="AK10" s="62"/>
      <c r="AL10" s="62">
        <v>79164</v>
      </c>
      <c r="AM10" s="60">
        <v>8500</v>
      </c>
      <c r="AN10" s="60"/>
      <c r="AO10" s="60"/>
      <c r="AP10" s="60"/>
      <c r="AQ10" s="60"/>
      <c r="AR10" s="60">
        <v>129933</v>
      </c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>
        <v>229025</v>
      </c>
      <c r="BD10" s="60">
        <v>15538</v>
      </c>
      <c r="BE10" s="60"/>
      <c r="BF10" s="60">
        <v>11339</v>
      </c>
      <c r="BG10" s="60"/>
      <c r="BH10" s="60">
        <v>14190</v>
      </c>
      <c r="BI10" s="60"/>
      <c r="BJ10" s="60">
        <v>46706</v>
      </c>
      <c r="BK10" s="73"/>
      <c r="BL10" s="60">
        <v>750</v>
      </c>
      <c r="BM10" s="60">
        <v>21335</v>
      </c>
      <c r="BN10" s="60">
        <v>23045</v>
      </c>
      <c r="BO10" s="60"/>
      <c r="BP10" s="60"/>
      <c r="BQ10" s="60">
        <v>38676</v>
      </c>
      <c r="BR10" s="83"/>
    </row>
    <row r="11" spans="1:70" s="3" customFormat="1" x14ac:dyDescent="0.25">
      <c r="A11" s="4">
        <v>806</v>
      </c>
      <c r="B11" s="19" t="s">
        <v>5</v>
      </c>
      <c r="C11" s="40">
        <f t="shared" si="0"/>
        <v>12614282</v>
      </c>
      <c r="D11" s="61">
        <v>10785108</v>
      </c>
      <c r="E11" s="62"/>
      <c r="F11" s="60"/>
      <c r="G11" s="60"/>
      <c r="H11" s="60">
        <f>2482+1504+17600+21197</f>
        <v>42783</v>
      </c>
      <c r="I11" s="60"/>
      <c r="J11" s="60"/>
      <c r="K11" s="60"/>
      <c r="L11" s="60"/>
      <c r="M11" s="60">
        <v>217529</v>
      </c>
      <c r="N11" s="60">
        <v>8332</v>
      </c>
      <c r="O11" s="60">
        <v>0</v>
      </c>
      <c r="P11" s="60">
        <v>86888</v>
      </c>
      <c r="Q11" s="60">
        <v>14522</v>
      </c>
      <c r="R11" s="60"/>
      <c r="S11" s="60"/>
      <c r="T11" s="60"/>
      <c r="U11" s="62">
        <v>343918</v>
      </c>
      <c r="V11" s="62"/>
      <c r="W11" s="62"/>
      <c r="X11" s="62">
        <v>654863</v>
      </c>
      <c r="AA11" s="62"/>
      <c r="AB11" s="62"/>
      <c r="AC11" s="62"/>
      <c r="AD11" s="62"/>
      <c r="AE11" s="62">
        <v>123600</v>
      </c>
      <c r="AF11" s="62"/>
      <c r="AG11" s="62"/>
      <c r="AH11" s="62"/>
      <c r="AI11" s="62"/>
      <c r="AJ11" s="62">
        <v>161730</v>
      </c>
      <c r="AK11" s="62"/>
      <c r="AL11" s="62"/>
      <c r="AM11" s="60"/>
      <c r="AN11" s="60"/>
      <c r="AO11" s="60"/>
      <c r="AP11" s="60"/>
      <c r="AQ11" s="60">
        <v>50000</v>
      </c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>
        <v>12489</v>
      </c>
      <c r="BG11" s="60"/>
      <c r="BH11" s="60">
        <v>6090</v>
      </c>
      <c r="BI11" s="60"/>
      <c r="BJ11" s="60">
        <v>56638</v>
      </c>
      <c r="BK11" s="73">
        <v>2499</v>
      </c>
      <c r="BL11" s="60"/>
      <c r="BM11" s="60">
        <v>25383</v>
      </c>
      <c r="BN11" s="60">
        <v>21910</v>
      </c>
      <c r="BO11" s="60"/>
      <c r="BP11" s="60"/>
      <c r="BQ11" s="60"/>
      <c r="BR11" s="83"/>
    </row>
    <row r="12" spans="1:70" s="3" customFormat="1" x14ac:dyDescent="0.25">
      <c r="A12" s="4">
        <v>843</v>
      </c>
      <c r="B12" s="19" t="s">
        <v>6</v>
      </c>
      <c r="C12" s="40">
        <f t="shared" si="0"/>
        <v>22670608</v>
      </c>
      <c r="D12" s="61">
        <v>20729819</v>
      </c>
      <c r="E12" s="62"/>
      <c r="F12" s="60"/>
      <c r="G12" s="60"/>
      <c r="H12" s="60">
        <f>8143+126+563-126+2750</f>
        <v>11456</v>
      </c>
      <c r="I12" s="60">
        <v>126</v>
      </c>
      <c r="J12" s="60"/>
      <c r="K12" s="60"/>
      <c r="L12" s="60"/>
      <c r="M12" s="60">
        <v>0</v>
      </c>
      <c r="N12" s="60">
        <v>15155</v>
      </c>
      <c r="O12" s="60">
        <v>0</v>
      </c>
      <c r="P12" s="60">
        <v>41</v>
      </c>
      <c r="Q12" s="60">
        <v>20756</v>
      </c>
      <c r="R12" s="60"/>
      <c r="S12" s="60"/>
      <c r="T12" s="60"/>
      <c r="U12" s="62"/>
      <c r="V12" s="62"/>
      <c r="W12" s="62"/>
      <c r="X12" s="62">
        <v>729785</v>
      </c>
      <c r="Y12" s="62">
        <v>74144</v>
      </c>
      <c r="Z12" s="62"/>
      <c r="AA12" s="62"/>
      <c r="AB12" s="62"/>
      <c r="AC12" s="62"/>
      <c r="AD12" s="62"/>
      <c r="AE12" s="62"/>
      <c r="AF12" s="62"/>
      <c r="AG12" s="62">
        <v>155452</v>
      </c>
      <c r="AH12" s="62">
        <v>7774</v>
      </c>
      <c r="AI12" s="62">
        <v>44784</v>
      </c>
      <c r="AJ12" s="62">
        <v>130914</v>
      </c>
      <c r="AK12" s="62"/>
      <c r="AL12" s="62"/>
      <c r="AM12" s="60">
        <v>20750</v>
      </c>
      <c r="AN12" s="60">
        <v>20250</v>
      </c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>
        <v>540000</v>
      </c>
      <c r="AZ12" s="60"/>
      <c r="BA12" s="60"/>
      <c r="BB12" s="60"/>
      <c r="BC12" s="60"/>
      <c r="BD12" s="60"/>
      <c r="BE12" s="60"/>
      <c r="BF12" s="60">
        <v>2804</v>
      </c>
      <c r="BG12" s="60">
        <v>18716</v>
      </c>
      <c r="BH12" s="60">
        <v>11588</v>
      </c>
      <c r="BI12" s="60">
        <v>1484</v>
      </c>
      <c r="BJ12" s="60">
        <v>65846</v>
      </c>
      <c r="BK12" s="73"/>
      <c r="BL12" s="60">
        <v>22069</v>
      </c>
      <c r="BM12" s="60">
        <v>22717</v>
      </c>
      <c r="BN12" s="60">
        <v>24178</v>
      </c>
      <c r="BO12" s="60"/>
      <c r="BP12" s="60"/>
      <c r="BQ12" s="60"/>
      <c r="BR12" s="83"/>
    </row>
    <row r="13" spans="1:70" s="3" customFormat="1" x14ac:dyDescent="0.25">
      <c r="A13" s="4">
        <v>807</v>
      </c>
      <c r="B13" s="19" t="s">
        <v>7</v>
      </c>
      <c r="C13" s="40">
        <f t="shared" si="0"/>
        <v>18095747</v>
      </c>
      <c r="D13" s="61">
        <v>15733461</v>
      </c>
      <c r="E13" s="62"/>
      <c r="F13" s="60"/>
      <c r="G13" s="60"/>
      <c r="H13" s="60">
        <f>10167+14055+1320+2090</f>
        <v>27632</v>
      </c>
      <c r="I13" s="60"/>
      <c r="J13" s="60"/>
      <c r="K13" s="60"/>
      <c r="L13" s="60"/>
      <c r="M13" s="60">
        <v>64633</v>
      </c>
      <c r="N13" s="60">
        <v>0</v>
      </c>
      <c r="O13" s="60">
        <v>2970</v>
      </c>
      <c r="P13" s="60">
        <v>125138</v>
      </c>
      <c r="Q13" s="60">
        <v>11051</v>
      </c>
      <c r="R13" s="60"/>
      <c r="S13" s="60"/>
      <c r="T13" s="60"/>
      <c r="U13" s="62">
        <v>400354</v>
      </c>
      <c r="V13" s="62"/>
      <c r="W13" s="62"/>
      <c r="X13" s="62">
        <v>609801</v>
      </c>
      <c r="Y13" s="62">
        <v>28315</v>
      </c>
      <c r="Z13" s="62"/>
      <c r="AA13" s="62"/>
      <c r="AB13" s="62"/>
      <c r="AC13" s="62"/>
      <c r="AD13" s="62"/>
      <c r="AE13" s="62"/>
      <c r="AF13" s="62"/>
      <c r="AG13" s="62">
        <v>278099</v>
      </c>
      <c r="AH13" s="62">
        <v>7774</v>
      </c>
      <c r="AI13" s="62"/>
      <c r="AJ13" s="62">
        <v>77260</v>
      </c>
      <c r="AK13" s="62"/>
      <c r="AL13" s="62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>
        <v>575339</v>
      </c>
      <c r="BC13" s="60"/>
      <c r="BD13" s="60"/>
      <c r="BE13" s="60">
        <v>28000</v>
      </c>
      <c r="BF13" s="60">
        <v>10998</v>
      </c>
      <c r="BG13" s="60"/>
      <c r="BH13" s="60">
        <v>11104</v>
      </c>
      <c r="BI13" s="60"/>
      <c r="BJ13" s="60">
        <v>45488</v>
      </c>
      <c r="BK13" s="73"/>
      <c r="BL13" s="60">
        <v>12598</v>
      </c>
      <c r="BM13" s="60">
        <v>22509</v>
      </c>
      <c r="BN13" s="60">
        <v>23223</v>
      </c>
      <c r="BO13" s="60"/>
      <c r="BP13" s="60"/>
      <c r="BQ13" s="60"/>
      <c r="BR13" s="83"/>
    </row>
    <row r="14" spans="1:70" s="3" customFormat="1" x14ac:dyDescent="0.25">
      <c r="A14" s="4">
        <v>808</v>
      </c>
      <c r="B14" s="19" t="s">
        <v>8</v>
      </c>
      <c r="C14" s="40">
        <f t="shared" si="0"/>
        <v>32714337</v>
      </c>
      <c r="D14" s="61">
        <v>29379905</v>
      </c>
      <c r="E14" s="62"/>
      <c r="F14" s="60"/>
      <c r="G14" s="60"/>
      <c r="H14" s="60">
        <f>1542+8774+21324+968+1366+9504</f>
        <v>43478</v>
      </c>
      <c r="I14" s="60"/>
      <c r="J14" s="60"/>
      <c r="K14" s="60"/>
      <c r="L14" s="60"/>
      <c r="M14" s="60">
        <v>1</v>
      </c>
      <c r="N14" s="60">
        <v>4411</v>
      </c>
      <c r="O14" s="60">
        <v>70718</v>
      </c>
      <c r="P14" s="60">
        <v>327562</v>
      </c>
      <c r="Q14" s="60">
        <v>25999</v>
      </c>
      <c r="R14" s="60"/>
      <c r="S14" s="60"/>
      <c r="T14" s="60"/>
      <c r="U14" s="62">
        <v>425000</v>
      </c>
      <c r="V14" s="62"/>
      <c r="W14" s="62"/>
      <c r="X14" s="62">
        <v>404245</v>
      </c>
      <c r="Y14" s="62">
        <v>170905</v>
      </c>
      <c r="Z14" s="62"/>
      <c r="AA14" s="62"/>
      <c r="AB14" s="62"/>
      <c r="AC14" s="62"/>
      <c r="AD14" s="62">
        <v>117420</v>
      </c>
      <c r="AE14" s="62"/>
      <c r="AF14" s="62"/>
      <c r="AG14" s="62">
        <v>143025</v>
      </c>
      <c r="AH14" s="62">
        <v>17550</v>
      </c>
      <c r="AI14" s="62">
        <v>41353</v>
      </c>
      <c r="AJ14" s="62">
        <v>164152</v>
      </c>
      <c r="AK14" s="62"/>
      <c r="AL14" s="62"/>
      <c r="AM14" s="60"/>
      <c r="AN14" s="60"/>
      <c r="AO14" s="60"/>
      <c r="AP14" s="60"/>
      <c r="AQ14" s="60"/>
      <c r="AR14" s="60">
        <v>73285</v>
      </c>
      <c r="AS14" s="60">
        <v>90000</v>
      </c>
      <c r="AT14" s="60">
        <v>401003</v>
      </c>
      <c r="AU14" s="60"/>
      <c r="AV14" s="60"/>
      <c r="AW14" s="60"/>
      <c r="AX14" s="60"/>
      <c r="AY14" s="60"/>
      <c r="AZ14" s="60"/>
      <c r="BA14" s="60"/>
      <c r="BB14" s="60"/>
      <c r="BC14" s="60">
        <v>524785</v>
      </c>
      <c r="BD14" s="60">
        <v>15538</v>
      </c>
      <c r="BE14" s="60"/>
      <c r="BF14" s="60"/>
      <c r="BG14" s="60">
        <v>5261</v>
      </c>
      <c r="BH14" s="60">
        <v>28909</v>
      </c>
      <c r="BI14" s="60"/>
      <c r="BJ14" s="60">
        <v>67359</v>
      </c>
      <c r="BK14" s="73">
        <v>2004</v>
      </c>
      <c r="BL14" s="60">
        <v>80569</v>
      </c>
      <c r="BM14" s="60">
        <v>23871</v>
      </c>
      <c r="BN14" s="60">
        <v>25943</v>
      </c>
      <c r="BO14" s="60"/>
      <c r="BP14" s="60"/>
      <c r="BQ14" s="60">
        <v>40086</v>
      </c>
      <c r="BR14" s="83"/>
    </row>
    <row r="15" spans="1:70" s="3" customFormat="1" x14ac:dyDescent="0.25">
      <c r="A15" s="4">
        <v>810</v>
      </c>
      <c r="B15" s="19" t="s">
        <v>9</v>
      </c>
      <c r="C15" s="40">
        <f t="shared" si="0"/>
        <v>68163826</v>
      </c>
      <c r="D15" s="61">
        <v>63640321</v>
      </c>
      <c r="E15" s="62"/>
      <c r="F15" s="60"/>
      <c r="G15" s="60"/>
      <c r="H15" s="60">
        <f>27038+2373+13200+17016+3332</f>
        <v>62959</v>
      </c>
      <c r="I15" s="60"/>
      <c r="J15" s="60"/>
      <c r="K15" s="60"/>
      <c r="L15" s="60"/>
      <c r="M15" s="60">
        <v>1396738</v>
      </c>
      <c r="N15" s="60">
        <v>88017</v>
      </c>
      <c r="O15" s="60">
        <v>174919</v>
      </c>
      <c r="P15" s="60">
        <v>753173</v>
      </c>
      <c r="Q15" s="60">
        <v>53485</v>
      </c>
      <c r="R15" s="60"/>
      <c r="S15" s="60"/>
      <c r="T15" s="60"/>
      <c r="U15" s="62"/>
      <c r="V15" s="62"/>
      <c r="W15" s="62"/>
      <c r="X15" s="62">
        <v>691798</v>
      </c>
      <c r="Y15" s="62"/>
      <c r="Z15" s="62">
        <v>583500</v>
      </c>
      <c r="AA15" s="62">
        <v>30795</v>
      </c>
      <c r="AB15" s="62"/>
      <c r="AC15" s="62">
        <v>34000</v>
      </c>
      <c r="AD15" s="62"/>
      <c r="AE15" s="62"/>
      <c r="AF15" s="62"/>
      <c r="AG15" s="62">
        <v>344780</v>
      </c>
      <c r="AH15" s="62"/>
      <c r="AI15" s="62"/>
      <c r="AJ15" s="62">
        <v>42466</v>
      </c>
      <c r="AK15" s="62"/>
      <c r="AL15" s="62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>
        <v>15959</v>
      </c>
      <c r="BG15" s="60"/>
      <c r="BH15" s="60">
        <v>37216</v>
      </c>
      <c r="BI15" s="60">
        <v>15876</v>
      </c>
      <c r="BJ15" s="60">
        <v>106728</v>
      </c>
      <c r="BK15" s="73">
        <v>20237</v>
      </c>
      <c r="BL15" s="60"/>
      <c r="BM15" s="60">
        <v>37200</v>
      </c>
      <c r="BN15" s="60">
        <v>33659</v>
      </c>
      <c r="BO15" s="60"/>
      <c r="BP15" s="60"/>
      <c r="BQ15" s="60"/>
      <c r="BR15" s="83"/>
    </row>
    <row r="16" spans="1:70" s="3" customFormat="1" x14ac:dyDescent="0.25">
      <c r="A16" s="4">
        <v>812</v>
      </c>
      <c r="B16" s="19" t="s">
        <v>10</v>
      </c>
      <c r="C16" s="40">
        <f t="shared" si="0"/>
        <v>16012047</v>
      </c>
      <c r="D16" s="61">
        <v>14856562</v>
      </c>
      <c r="E16" s="62"/>
      <c r="F16" s="60"/>
      <c r="G16" s="60"/>
      <c r="H16" s="60">
        <f>1024+1826</f>
        <v>2850</v>
      </c>
      <c r="I16" s="60"/>
      <c r="J16" s="60"/>
      <c r="K16" s="60"/>
      <c r="L16" s="60"/>
      <c r="M16" s="60">
        <v>77577</v>
      </c>
      <c r="N16" s="60">
        <v>732</v>
      </c>
      <c r="O16" s="60">
        <v>682</v>
      </c>
      <c r="P16" s="60">
        <v>0</v>
      </c>
      <c r="Q16" s="60">
        <v>17144</v>
      </c>
      <c r="R16" s="60"/>
      <c r="S16" s="60"/>
      <c r="T16" s="60"/>
      <c r="U16" s="62"/>
      <c r="V16" s="62"/>
      <c r="W16" s="62"/>
      <c r="X16" s="62"/>
      <c r="Y16" s="62"/>
      <c r="Z16" s="62"/>
      <c r="AA16" s="62">
        <v>21965</v>
      </c>
      <c r="AB16" s="62"/>
      <c r="AC16" s="62">
        <v>34000</v>
      </c>
      <c r="AD16" s="62"/>
      <c r="AE16" s="62"/>
      <c r="AF16" s="62"/>
      <c r="AG16" s="62">
        <v>160411</v>
      </c>
      <c r="AH16" s="62">
        <v>27636</v>
      </c>
      <c r="AI16" s="62"/>
      <c r="AJ16" s="62">
        <v>87936</v>
      </c>
      <c r="AK16" s="62"/>
      <c r="AL16" s="62"/>
      <c r="AM16" s="60"/>
      <c r="AN16" s="60"/>
      <c r="AO16" s="60"/>
      <c r="AP16" s="60"/>
      <c r="AQ16" s="60"/>
      <c r="AR16" s="60">
        <v>17683</v>
      </c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>
        <v>590442</v>
      </c>
      <c r="BD16" s="60"/>
      <c r="BE16" s="60"/>
      <c r="BF16" s="60"/>
      <c r="BG16" s="60"/>
      <c r="BH16" s="60">
        <v>9190</v>
      </c>
      <c r="BI16" s="60">
        <v>11565</v>
      </c>
      <c r="BJ16" s="60">
        <v>31761</v>
      </c>
      <c r="BK16" s="73"/>
      <c r="BL16" s="60">
        <v>17218</v>
      </c>
      <c r="BM16" s="60">
        <v>23749</v>
      </c>
      <c r="BN16" s="60">
        <v>22944</v>
      </c>
      <c r="BO16" s="60"/>
      <c r="BP16" s="60"/>
      <c r="BQ16" s="60"/>
      <c r="BR16" s="83"/>
    </row>
    <row r="17" spans="1:70" s="3" customFormat="1" x14ac:dyDescent="0.25">
      <c r="A17" s="4">
        <v>814</v>
      </c>
      <c r="B17" s="19" t="s">
        <v>11</v>
      </c>
      <c r="C17" s="40">
        <f t="shared" si="0"/>
        <v>35218288</v>
      </c>
      <c r="D17" s="61">
        <v>33908279</v>
      </c>
      <c r="E17" s="62"/>
      <c r="F17" s="60"/>
      <c r="G17" s="60"/>
      <c r="H17" s="60">
        <f>2970+5665+18150+908+5280+3380+540</f>
        <v>36893</v>
      </c>
      <c r="I17" s="60"/>
      <c r="J17" s="60"/>
      <c r="K17" s="60"/>
      <c r="L17" s="60"/>
      <c r="M17" s="60">
        <v>1440</v>
      </c>
      <c r="N17" s="60">
        <v>0</v>
      </c>
      <c r="O17" s="60">
        <v>24909</v>
      </c>
      <c r="P17" s="60">
        <v>394</v>
      </c>
      <c r="Q17" s="60">
        <v>33862</v>
      </c>
      <c r="R17" s="60"/>
      <c r="S17" s="60"/>
      <c r="T17" s="60"/>
      <c r="U17" s="62"/>
      <c r="V17" s="62"/>
      <c r="W17" s="62"/>
      <c r="X17" s="62"/>
      <c r="Y17" s="62"/>
      <c r="Z17" s="62"/>
      <c r="AA17" s="62">
        <v>32868</v>
      </c>
      <c r="AB17" s="62"/>
      <c r="AC17" s="62">
        <v>34000</v>
      </c>
      <c r="AD17" s="62"/>
      <c r="AE17" s="62"/>
      <c r="AF17" s="62"/>
      <c r="AG17" s="62">
        <v>242718</v>
      </c>
      <c r="AH17" s="62">
        <v>40671</v>
      </c>
      <c r="AI17" s="62">
        <v>48778</v>
      </c>
      <c r="AJ17" s="62"/>
      <c r="AK17" s="62"/>
      <c r="AL17" s="62"/>
      <c r="AM17" s="60">
        <v>10500</v>
      </c>
      <c r="AN17" s="60"/>
      <c r="AO17" s="60">
        <v>11000</v>
      </c>
      <c r="AP17" s="60"/>
      <c r="AQ17" s="60"/>
      <c r="AR17" s="60">
        <v>234551</v>
      </c>
      <c r="AS17" s="60">
        <v>214750</v>
      </c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>
        <v>15538</v>
      </c>
      <c r="BE17" s="60">
        <v>42000</v>
      </c>
      <c r="BF17" s="60"/>
      <c r="BG17" s="60"/>
      <c r="BH17" s="60">
        <v>28579</v>
      </c>
      <c r="BI17" s="60">
        <v>45347</v>
      </c>
      <c r="BJ17" s="60">
        <v>66814</v>
      </c>
      <c r="BK17" s="73"/>
      <c r="BL17" s="60">
        <v>93319</v>
      </c>
      <c r="BM17" s="60">
        <v>23966</v>
      </c>
      <c r="BN17" s="60">
        <v>27112</v>
      </c>
      <c r="BO17" s="60"/>
      <c r="BP17" s="60"/>
      <c r="BQ17" s="60"/>
      <c r="BR17" s="83"/>
    </row>
    <row r="18" spans="1:70" s="3" customFormat="1" x14ac:dyDescent="0.25">
      <c r="A18" s="4">
        <v>816</v>
      </c>
      <c r="B18" s="19" t="s">
        <v>12</v>
      </c>
      <c r="C18" s="40">
        <f t="shared" si="0"/>
        <v>42756393</v>
      </c>
      <c r="D18" s="61">
        <v>37285536</v>
      </c>
      <c r="E18" s="62"/>
      <c r="F18" s="60"/>
      <c r="G18" s="60"/>
      <c r="H18" s="60">
        <f>126836+330+19386+568+48132-568+4750+14457+28725+5190</f>
        <v>247806</v>
      </c>
      <c r="I18" s="60">
        <v>568</v>
      </c>
      <c r="J18" s="60"/>
      <c r="K18" s="60"/>
      <c r="L18" s="60"/>
      <c r="M18" s="60">
        <v>1954578</v>
      </c>
      <c r="N18" s="60">
        <v>22285</v>
      </c>
      <c r="O18" s="60">
        <v>8</v>
      </c>
      <c r="P18" s="60">
        <v>1360</v>
      </c>
      <c r="Q18" s="60">
        <v>44417</v>
      </c>
      <c r="R18" s="60"/>
      <c r="S18" s="60"/>
      <c r="T18" s="60"/>
      <c r="U18" s="62">
        <v>140483</v>
      </c>
      <c r="V18" s="62"/>
      <c r="W18" s="62"/>
      <c r="X18" s="62">
        <v>380298</v>
      </c>
      <c r="Y18" s="62"/>
      <c r="Z18" s="62"/>
      <c r="AA18" s="62">
        <v>24645</v>
      </c>
      <c r="AB18" s="62"/>
      <c r="AC18" s="62">
        <v>34000</v>
      </c>
      <c r="AD18" s="62">
        <v>247200</v>
      </c>
      <c r="AE18" s="62"/>
      <c r="AF18" s="62"/>
      <c r="AG18" s="62">
        <v>536768</v>
      </c>
      <c r="AH18" s="62">
        <v>58780</v>
      </c>
      <c r="AI18" s="62">
        <v>66376</v>
      </c>
      <c r="AJ18" s="62">
        <v>88625</v>
      </c>
      <c r="AK18" s="62"/>
      <c r="AL18" s="62"/>
      <c r="AM18" s="60"/>
      <c r="AN18" s="60"/>
      <c r="AO18" s="60">
        <v>10000</v>
      </c>
      <c r="AP18" s="60"/>
      <c r="AQ18" s="60"/>
      <c r="AR18" s="60">
        <v>140477</v>
      </c>
      <c r="AS18" s="60"/>
      <c r="AT18" s="60">
        <v>691862</v>
      </c>
      <c r="AU18" s="60"/>
      <c r="AV18" s="60"/>
      <c r="AW18" s="60"/>
      <c r="AX18" s="60"/>
      <c r="AY18" s="60"/>
      <c r="AZ18" s="60"/>
      <c r="BA18" s="60"/>
      <c r="BB18" s="60"/>
      <c r="BC18" s="60">
        <v>469533</v>
      </c>
      <c r="BD18" s="60">
        <v>130</v>
      </c>
      <c r="BE18" s="60"/>
      <c r="BF18" s="60">
        <v>5341</v>
      </c>
      <c r="BG18" s="60"/>
      <c r="BH18" s="60">
        <v>19543</v>
      </c>
      <c r="BI18" s="60">
        <v>48517</v>
      </c>
      <c r="BJ18" s="60">
        <v>101880</v>
      </c>
      <c r="BK18" s="73">
        <v>999</v>
      </c>
      <c r="BL18" s="60">
        <v>40069</v>
      </c>
      <c r="BM18" s="60">
        <v>25279</v>
      </c>
      <c r="BN18" s="60">
        <v>27997</v>
      </c>
      <c r="BO18" s="60"/>
      <c r="BP18" s="60"/>
      <c r="BQ18" s="60">
        <v>41033</v>
      </c>
      <c r="BR18" s="83"/>
    </row>
    <row r="19" spans="1:70" s="3" customFormat="1" x14ac:dyDescent="0.25">
      <c r="A19" s="4">
        <v>818</v>
      </c>
      <c r="B19" s="19" t="s">
        <v>13</v>
      </c>
      <c r="C19" s="40">
        <f t="shared" si="0"/>
        <v>124082982</v>
      </c>
      <c r="D19" s="61">
        <v>116345509</v>
      </c>
      <c r="E19" s="62"/>
      <c r="F19" s="60"/>
      <c r="G19" s="60"/>
      <c r="H19" s="60">
        <f>41627+5436+12332-238-12332+5275+5042-201+1829</f>
        <v>58770</v>
      </c>
      <c r="I19" s="60">
        <v>12332</v>
      </c>
      <c r="J19" s="60"/>
      <c r="K19" s="60"/>
      <c r="L19" s="60"/>
      <c r="M19" s="60">
        <v>2031708</v>
      </c>
      <c r="N19" s="60">
        <v>3755</v>
      </c>
      <c r="O19" s="60">
        <v>49130</v>
      </c>
      <c r="P19" s="60">
        <v>1757930</v>
      </c>
      <c r="Q19" s="60">
        <v>84868</v>
      </c>
      <c r="R19" s="60"/>
      <c r="S19" s="60"/>
      <c r="T19" s="60"/>
      <c r="U19" s="62"/>
      <c r="V19" s="62"/>
      <c r="W19" s="62"/>
      <c r="X19" s="62">
        <v>1273900</v>
      </c>
      <c r="Y19" s="62">
        <v>120940</v>
      </c>
      <c r="Z19" s="62"/>
      <c r="AA19" s="62"/>
      <c r="AB19" s="62"/>
      <c r="AC19" s="62"/>
      <c r="AD19" s="62">
        <v>247200</v>
      </c>
      <c r="AE19" s="62"/>
      <c r="AF19" s="62"/>
      <c r="AG19" s="62">
        <v>1330469</v>
      </c>
      <c r="AH19" s="62"/>
      <c r="AI19" s="62">
        <v>161394</v>
      </c>
      <c r="AJ19" s="62">
        <v>39582</v>
      </c>
      <c r="AK19" s="62"/>
      <c r="AL19" s="62"/>
      <c r="AM19" s="60">
        <v>8500</v>
      </c>
      <c r="AN19" s="60">
        <v>89250</v>
      </c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>
        <v>6126</v>
      </c>
      <c r="BE19" s="60"/>
      <c r="BF19" s="60">
        <v>120744</v>
      </c>
      <c r="BG19" s="60">
        <v>500</v>
      </c>
      <c r="BH19" s="60">
        <v>15665</v>
      </c>
      <c r="BI19" s="60"/>
      <c r="BJ19" s="60">
        <v>232896</v>
      </c>
      <c r="BK19" s="73">
        <v>328</v>
      </c>
      <c r="BL19" s="60">
        <v>1990</v>
      </c>
      <c r="BM19" s="60">
        <v>43448</v>
      </c>
      <c r="BN19" s="60">
        <v>46048</v>
      </c>
      <c r="BO19" s="60"/>
      <c r="BP19" s="60"/>
      <c r="BQ19" s="60"/>
      <c r="BR19" s="83"/>
    </row>
    <row r="20" spans="1:70" s="3" customFormat="1" x14ac:dyDescent="0.25">
      <c r="A20" s="4">
        <v>820</v>
      </c>
      <c r="B20" s="19" t="s">
        <v>14</v>
      </c>
      <c r="C20" s="40">
        <f t="shared" si="0"/>
        <v>26635861</v>
      </c>
      <c r="D20" s="61">
        <v>24518156</v>
      </c>
      <c r="E20" s="62"/>
      <c r="F20" s="60">
        <v>140915</v>
      </c>
      <c r="G20" s="60"/>
      <c r="H20" s="60">
        <f>29474+10439+5497+4963+5855+13259+5350+14018+27748+2772</f>
        <v>119375</v>
      </c>
      <c r="I20" s="60"/>
      <c r="J20" s="60"/>
      <c r="K20" s="60"/>
      <c r="L20" s="60"/>
      <c r="M20" s="60">
        <v>0</v>
      </c>
      <c r="N20" s="60">
        <v>11155</v>
      </c>
      <c r="O20" s="60">
        <v>1</v>
      </c>
      <c r="P20" s="60">
        <v>227513</v>
      </c>
      <c r="Q20" s="60">
        <v>25007</v>
      </c>
      <c r="R20" s="60"/>
      <c r="S20" s="60"/>
      <c r="T20" s="60"/>
      <c r="U20" s="62"/>
      <c r="V20" s="62"/>
      <c r="W20" s="62"/>
      <c r="X20" s="62"/>
      <c r="Y20" s="62">
        <v>326337</v>
      </c>
      <c r="Z20" s="62"/>
      <c r="AA20" s="62"/>
      <c r="AB20" s="62"/>
      <c r="AC20" s="62"/>
      <c r="AD20" s="62"/>
      <c r="AE20" s="62"/>
      <c r="AF20" s="62"/>
      <c r="AG20" s="62">
        <v>88663</v>
      </c>
      <c r="AH20" s="62"/>
      <c r="AI20" s="62"/>
      <c r="AJ20" s="62">
        <v>150372</v>
      </c>
      <c r="AK20" s="62"/>
      <c r="AL20" s="62"/>
      <c r="AM20" s="60"/>
      <c r="AN20" s="60"/>
      <c r="AO20" s="60">
        <v>12500</v>
      </c>
      <c r="AP20" s="60"/>
      <c r="AQ20" s="60"/>
      <c r="AR20" s="60">
        <v>147194</v>
      </c>
      <c r="AS20" s="60">
        <v>34000</v>
      </c>
      <c r="AT20" s="60"/>
      <c r="AU20" s="60"/>
      <c r="AV20" s="60"/>
      <c r="AW20" s="60"/>
      <c r="AX20" s="60"/>
      <c r="AY20" s="60"/>
      <c r="AZ20" s="60"/>
      <c r="BA20" s="60"/>
      <c r="BB20" s="60"/>
      <c r="BC20" s="60">
        <v>614939</v>
      </c>
      <c r="BD20" s="60">
        <v>8000</v>
      </c>
      <c r="BE20" s="60"/>
      <c r="BF20" s="60"/>
      <c r="BG20" s="60">
        <v>2287</v>
      </c>
      <c r="BH20" s="60">
        <v>26692</v>
      </c>
      <c r="BI20" s="60">
        <v>11372</v>
      </c>
      <c r="BJ20" s="60">
        <v>70454</v>
      </c>
      <c r="BK20" s="73"/>
      <c r="BL20" s="60">
        <v>53724</v>
      </c>
      <c r="BM20" s="60">
        <v>22187</v>
      </c>
      <c r="BN20" s="60">
        <v>25018</v>
      </c>
      <c r="BO20" s="60"/>
      <c r="BP20" s="60"/>
      <c r="BQ20" s="60"/>
      <c r="BR20" s="83"/>
    </row>
    <row r="21" spans="1:70" s="3" customFormat="1" x14ac:dyDescent="0.25">
      <c r="A21" s="4">
        <v>858</v>
      </c>
      <c r="B21" s="19" t="s">
        <v>15</v>
      </c>
      <c r="C21" s="40">
        <f t="shared" si="0"/>
        <v>34445470</v>
      </c>
      <c r="D21" s="61">
        <v>28713154</v>
      </c>
      <c r="E21" s="62"/>
      <c r="F21" s="60"/>
      <c r="G21" s="60"/>
      <c r="H21" s="60"/>
      <c r="I21" s="60"/>
      <c r="J21" s="60"/>
      <c r="K21" s="60"/>
      <c r="L21" s="60"/>
      <c r="M21" s="60">
        <v>1838128</v>
      </c>
      <c r="N21" s="60">
        <v>955</v>
      </c>
      <c r="O21" s="60">
        <v>266777</v>
      </c>
      <c r="P21" s="60">
        <v>339223</v>
      </c>
      <c r="Q21" s="60">
        <v>28974</v>
      </c>
      <c r="R21" s="60"/>
      <c r="S21" s="60"/>
      <c r="T21" s="60"/>
      <c r="U21" s="62"/>
      <c r="V21" s="62"/>
      <c r="W21" s="62"/>
      <c r="X21" s="62">
        <v>1915011</v>
      </c>
      <c r="Y21" s="62">
        <v>58810</v>
      </c>
      <c r="Z21" s="62"/>
      <c r="AA21" s="62"/>
      <c r="AB21" s="62"/>
      <c r="AC21" s="62"/>
      <c r="AD21" s="62"/>
      <c r="AE21" s="62"/>
      <c r="AF21" s="62"/>
      <c r="AG21" s="62">
        <v>421902</v>
      </c>
      <c r="AH21" s="62"/>
      <c r="AI21" s="62">
        <v>43430</v>
      </c>
      <c r="AJ21" s="62"/>
      <c r="AK21" s="62"/>
      <c r="AL21" s="62"/>
      <c r="AM21" s="60"/>
      <c r="AN21" s="60"/>
      <c r="AO21" s="60"/>
      <c r="AP21" s="60"/>
      <c r="AQ21" s="60"/>
      <c r="AR21" s="60">
        <v>34250</v>
      </c>
      <c r="AS21" s="60"/>
      <c r="AT21" s="60"/>
      <c r="AU21" s="60"/>
      <c r="AV21" s="60"/>
      <c r="AW21" s="60">
        <v>539728</v>
      </c>
      <c r="AX21" s="60"/>
      <c r="AY21" s="60"/>
      <c r="AZ21" s="60"/>
      <c r="BA21" s="60"/>
      <c r="BB21" s="60"/>
      <c r="BC21" s="60"/>
      <c r="BD21" s="60"/>
      <c r="BE21" s="60"/>
      <c r="BF21" s="60">
        <v>11508</v>
      </c>
      <c r="BG21" s="60">
        <v>45252</v>
      </c>
      <c r="BH21" s="60">
        <v>18321</v>
      </c>
      <c r="BI21" s="60">
        <v>1829</v>
      </c>
      <c r="BJ21" s="60">
        <v>89151</v>
      </c>
      <c r="BK21" s="73">
        <v>3363</v>
      </c>
      <c r="BL21" s="60">
        <v>24700</v>
      </c>
      <c r="BM21" s="60">
        <v>24841</v>
      </c>
      <c r="BN21" s="60">
        <v>26163</v>
      </c>
      <c r="BO21" s="60"/>
      <c r="BP21" s="60"/>
      <c r="BQ21" s="60"/>
      <c r="BR21" s="83"/>
    </row>
    <row r="22" spans="1:70" s="3" customFormat="1" x14ac:dyDescent="0.25">
      <c r="A22" s="4">
        <v>822</v>
      </c>
      <c r="B22" s="19" t="s">
        <v>16</v>
      </c>
      <c r="C22" s="40">
        <f t="shared" si="0"/>
        <v>19907543</v>
      </c>
      <c r="D22" s="62">
        <v>18675035</v>
      </c>
      <c r="F22" s="60"/>
      <c r="G22" s="60"/>
      <c r="H22" s="60">
        <f>16113+816+4840+3340+4072</f>
        <v>29181</v>
      </c>
      <c r="I22" s="60"/>
      <c r="J22" s="60"/>
      <c r="K22" s="60"/>
      <c r="L22" s="60"/>
      <c r="M22" s="60">
        <v>168067</v>
      </c>
      <c r="N22" s="60">
        <v>2978</v>
      </c>
      <c r="O22" s="60">
        <v>0</v>
      </c>
      <c r="P22" s="60">
        <v>0</v>
      </c>
      <c r="Q22" s="60">
        <v>12468</v>
      </c>
      <c r="R22" s="60"/>
      <c r="S22" s="60"/>
      <c r="T22" s="60"/>
      <c r="U22" s="62"/>
      <c r="V22" s="62"/>
      <c r="W22" s="62"/>
      <c r="X22" s="62">
        <v>546387</v>
      </c>
      <c r="Y22" s="62">
        <v>61121</v>
      </c>
      <c r="Z22" s="62"/>
      <c r="AA22" s="62"/>
      <c r="AB22" s="62"/>
      <c r="AC22" s="62"/>
      <c r="AD22" s="62"/>
      <c r="AE22" s="62"/>
      <c r="AF22" s="62"/>
      <c r="AG22" s="62">
        <v>87452</v>
      </c>
      <c r="AH22" s="62">
        <v>15343</v>
      </c>
      <c r="AI22" s="62"/>
      <c r="AJ22" s="62">
        <v>84472</v>
      </c>
      <c r="AK22" s="62">
        <v>84472</v>
      </c>
      <c r="AL22" s="62"/>
      <c r="AM22" s="60"/>
      <c r="AN22" s="60">
        <v>6500</v>
      </c>
      <c r="AO22" s="60">
        <v>10000</v>
      </c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>
        <v>8000</v>
      </c>
      <c r="BE22" s="60"/>
      <c r="BF22" s="60">
        <v>64</v>
      </c>
      <c r="BG22" s="60"/>
      <c r="BH22" s="60">
        <v>7986</v>
      </c>
      <c r="BI22" s="60"/>
      <c r="BJ22" s="60">
        <v>48250</v>
      </c>
      <c r="BK22" s="73">
        <v>4239</v>
      </c>
      <c r="BL22" s="60">
        <v>7701</v>
      </c>
      <c r="BM22" s="60">
        <v>24163</v>
      </c>
      <c r="BN22" s="60">
        <v>23664</v>
      </c>
      <c r="BO22" s="60"/>
      <c r="BP22" s="60"/>
      <c r="BQ22" s="60"/>
      <c r="BR22" s="83"/>
    </row>
    <row r="23" spans="1:70" s="3" customFormat="1" x14ac:dyDescent="0.25">
      <c r="A23" s="4">
        <v>824</v>
      </c>
      <c r="B23" s="19" t="s">
        <v>17</v>
      </c>
      <c r="C23" s="40">
        <f t="shared" si="0"/>
        <v>24691475</v>
      </c>
      <c r="D23" s="61">
        <v>23491547</v>
      </c>
      <c r="E23" s="62"/>
      <c r="F23" s="60"/>
      <c r="G23" s="60"/>
      <c r="H23" s="60">
        <f>6600+5280+31469</f>
        <v>43349</v>
      </c>
      <c r="I23" s="60"/>
      <c r="J23" s="60"/>
      <c r="K23" s="60"/>
      <c r="L23" s="60"/>
      <c r="M23" s="60">
        <v>0</v>
      </c>
      <c r="N23" s="60">
        <v>575</v>
      </c>
      <c r="O23" s="60">
        <v>0</v>
      </c>
      <c r="P23" s="60">
        <v>8</v>
      </c>
      <c r="Q23" s="60">
        <v>26140</v>
      </c>
      <c r="R23" s="60"/>
      <c r="S23" s="60"/>
      <c r="T23" s="60"/>
      <c r="U23" s="62"/>
      <c r="V23" s="62"/>
      <c r="W23" s="62"/>
      <c r="X23" s="62">
        <v>509091</v>
      </c>
      <c r="Y23" s="62">
        <v>93004</v>
      </c>
      <c r="Z23" s="62"/>
      <c r="AA23" s="62">
        <v>32127</v>
      </c>
      <c r="AB23" s="62"/>
      <c r="AC23" s="62">
        <v>34000</v>
      </c>
      <c r="AD23" s="62"/>
      <c r="AE23" s="62"/>
      <c r="AF23" s="62"/>
      <c r="AG23" s="62">
        <v>207561</v>
      </c>
      <c r="AH23" s="62"/>
      <c r="AI23" s="62"/>
      <c r="AJ23" s="62">
        <v>46580</v>
      </c>
      <c r="AK23" s="62"/>
      <c r="AL23" s="62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>
        <v>10031</v>
      </c>
      <c r="BE23" s="60"/>
      <c r="BF23" s="60">
        <v>8911</v>
      </c>
      <c r="BG23" s="60"/>
      <c r="BH23" s="60">
        <v>21321</v>
      </c>
      <c r="BI23" s="60">
        <v>35904</v>
      </c>
      <c r="BJ23" s="60">
        <v>54860</v>
      </c>
      <c r="BK23" s="73">
        <v>1878</v>
      </c>
      <c r="BL23" s="60">
        <v>25501</v>
      </c>
      <c r="BM23" s="60">
        <v>24350</v>
      </c>
      <c r="BN23" s="60">
        <v>24737</v>
      </c>
      <c r="BO23" s="60"/>
      <c r="BP23" s="60"/>
      <c r="BQ23" s="60"/>
      <c r="BR23" s="83"/>
    </row>
    <row r="24" spans="1:70" s="3" customFormat="1" x14ac:dyDescent="0.25">
      <c r="A24" s="4">
        <v>826</v>
      </c>
      <c r="B24" s="19" t="s">
        <v>111</v>
      </c>
      <c r="C24" s="40">
        <f t="shared" si="0"/>
        <v>31225947</v>
      </c>
      <c r="D24" s="61">
        <v>29371490</v>
      </c>
      <c r="E24" s="62"/>
      <c r="F24" s="60"/>
      <c r="G24" s="60"/>
      <c r="H24" s="60">
        <f>22410+1595+1320+1293+1144+13500+633+480</f>
        <v>42375</v>
      </c>
      <c r="I24" s="60"/>
      <c r="J24" s="60"/>
      <c r="K24" s="60"/>
      <c r="L24" s="60"/>
      <c r="M24" s="60">
        <v>0</v>
      </c>
      <c r="N24" s="60">
        <v>0</v>
      </c>
      <c r="O24" s="60">
        <v>9215</v>
      </c>
      <c r="P24" s="60">
        <v>0</v>
      </c>
      <c r="Q24" s="60">
        <v>35775</v>
      </c>
      <c r="R24" s="60"/>
      <c r="S24" s="60"/>
      <c r="T24" s="60"/>
      <c r="U24" s="62"/>
      <c r="V24" s="62"/>
      <c r="W24" s="62"/>
      <c r="X24" s="62"/>
      <c r="Y24" s="62">
        <v>194603</v>
      </c>
      <c r="Z24" s="62"/>
      <c r="AA24" s="62"/>
      <c r="AB24" s="62"/>
      <c r="AC24" s="62"/>
      <c r="AD24" s="62"/>
      <c r="AE24" s="62"/>
      <c r="AF24" s="62"/>
      <c r="AG24" s="62">
        <v>306151</v>
      </c>
      <c r="AH24" s="62">
        <v>26748</v>
      </c>
      <c r="AI24" s="62">
        <v>43452</v>
      </c>
      <c r="AJ24" s="62">
        <v>126000</v>
      </c>
      <c r="AK24" s="62"/>
      <c r="AL24" s="62"/>
      <c r="AM24" s="60"/>
      <c r="AN24" s="60"/>
      <c r="AO24" s="60"/>
      <c r="AP24" s="60"/>
      <c r="AQ24" s="60"/>
      <c r="AR24" s="60">
        <v>260733</v>
      </c>
      <c r="AS24" s="60"/>
      <c r="AT24" s="60"/>
      <c r="AU24" s="60"/>
      <c r="AV24" s="60"/>
      <c r="AW24" s="60"/>
      <c r="AX24" s="60"/>
      <c r="AY24" s="60"/>
      <c r="AZ24" s="60"/>
      <c r="BA24" s="60">
        <v>537641</v>
      </c>
      <c r="BB24" s="60"/>
      <c r="BC24" s="60"/>
      <c r="BD24" s="60">
        <v>8000</v>
      </c>
      <c r="BE24" s="60"/>
      <c r="BF24" s="60">
        <v>23394</v>
      </c>
      <c r="BG24" s="60">
        <v>58168</v>
      </c>
      <c r="BH24" s="60">
        <v>10099</v>
      </c>
      <c r="BI24" s="60">
        <v>3319</v>
      </c>
      <c r="BJ24" s="60">
        <v>42579</v>
      </c>
      <c r="BK24" s="73">
        <v>4425</v>
      </c>
      <c r="BL24" s="60">
        <v>41819</v>
      </c>
      <c r="BM24" s="60">
        <v>27123</v>
      </c>
      <c r="BN24" s="60">
        <v>26169</v>
      </c>
      <c r="BO24" s="60"/>
      <c r="BP24" s="60"/>
      <c r="BQ24" s="60">
        <v>26669</v>
      </c>
      <c r="BR24" s="83"/>
    </row>
    <row r="25" spans="1:70" s="3" customFormat="1" x14ac:dyDescent="0.25">
      <c r="A25" s="4">
        <v>828</v>
      </c>
      <c r="B25" s="19" t="s">
        <v>18</v>
      </c>
      <c r="C25" s="40">
        <f t="shared" si="0"/>
        <v>36414867</v>
      </c>
      <c r="D25" s="61">
        <v>34165863</v>
      </c>
      <c r="E25" s="62"/>
      <c r="F25" s="60"/>
      <c r="G25" s="60"/>
      <c r="H25" s="60">
        <f>98955+81919-9313+46537+58861+8512+10560</f>
        <v>296031</v>
      </c>
      <c r="I25" s="60">
        <v>9313</v>
      </c>
      <c r="J25" s="60"/>
      <c r="K25" s="60"/>
      <c r="L25" s="60"/>
      <c r="M25" s="60">
        <v>263501</v>
      </c>
      <c r="N25" s="60">
        <v>0</v>
      </c>
      <c r="O25" s="60">
        <v>0</v>
      </c>
      <c r="P25" s="60">
        <v>0</v>
      </c>
      <c r="Q25" s="60">
        <v>29116</v>
      </c>
      <c r="R25" s="60"/>
      <c r="S25" s="60"/>
      <c r="T25" s="60"/>
      <c r="U25" s="62"/>
      <c r="V25" s="62"/>
      <c r="W25" s="62"/>
      <c r="X25" s="62"/>
      <c r="Y25" s="62">
        <v>98126</v>
      </c>
      <c r="Z25" s="62"/>
      <c r="AA25" s="62"/>
      <c r="AB25" s="62"/>
      <c r="AC25" s="62"/>
      <c r="AD25" s="62"/>
      <c r="AE25" s="62"/>
      <c r="AF25" s="62"/>
      <c r="AG25" s="62">
        <v>284288</v>
      </c>
      <c r="AH25" s="62"/>
      <c r="AI25" s="62"/>
      <c r="AJ25" s="62">
        <v>45545</v>
      </c>
      <c r="AK25" s="62"/>
      <c r="AL25" s="62"/>
      <c r="AM25" s="60"/>
      <c r="AN25" s="60"/>
      <c r="AO25" s="60"/>
      <c r="AP25" s="60"/>
      <c r="AQ25" s="60">
        <v>50000</v>
      </c>
      <c r="AR25" s="60"/>
      <c r="AS25" s="60"/>
      <c r="AT25" s="60">
        <v>859891</v>
      </c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>
        <v>18578</v>
      </c>
      <c r="BG25" s="60"/>
      <c r="BH25" s="60">
        <v>22438</v>
      </c>
      <c r="BI25" s="60">
        <v>30367</v>
      </c>
      <c r="BJ25" s="60">
        <v>99031</v>
      </c>
      <c r="BK25" s="73"/>
      <c r="BL25" s="60">
        <v>59122</v>
      </c>
      <c r="BM25" s="60">
        <v>31566</v>
      </c>
      <c r="BN25" s="60">
        <v>27327</v>
      </c>
      <c r="BO25" s="60"/>
      <c r="BP25" s="60"/>
      <c r="BQ25" s="60">
        <v>24764</v>
      </c>
      <c r="BR25" s="83"/>
    </row>
    <row r="26" spans="1:70" s="3" customFormat="1" x14ac:dyDescent="0.25">
      <c r="A26" s="4">
        <v>830</v>
      </c>
      <c r="B26" s="19" t="s">
        <v>19</v>
      </c>
      <c r="C26" s="40">
        <f t="shared" si="0"/>
        <v>17761640</v>
      </c>
      <c r="D26" s="61">
        <v>15065303</v>
      </c>
      <c r="E26" s="62"/>
      <c r="F26" s="60"/>
      <c r="G26" s="60"/>
      <c r="H26" s="60">
        <f>4041+440-171+8418+400+491+491+389</f>
        <v>14499</v>
      </c>
      <c r="I26" s="60"/>
      <c r="J26" s="60"/>
      <c r="K26" s="60"/>
      <c r="L26" s="60"/>
      <c r="M26" s="60">
        <v>1001592</v>
      </c>
      <c r="N26" s="60">
        <v>77628</v>
      </c>
      <c r="O26" s="60">
        <v>100816</v>
      </c>
      <c r="P26" s="60">
        <v>12891</v>
      </c>
      <c r="Q26" s="60">
        <v>24157</v>
      </c>
      <c r="R26" s="60"/>
      <c r="S26" s="60"/>
      <c r="T26" s="60"/>
      <c r="U26" s="62"/>
      <c r="V26" s="62"/>
      <c r="W26" s="62"/>
      <c r="X26" s="62">
        <v>948116</v>
      </c>
      <c r="Y26" s="62">
        <v>4387</v>
      </c>
      <c r="Z26" s="62"/>
      <c r="AA26" s="62"/>
      <c r="AB26" s="62"/>
      <c r="AC26" s="62"/>
      <c r="AD26" s="62"/>
      <c r="AE26" s="62"/>
      <c r="AF26" s="62"/>
      <c r="AG26" s="62">
        <v>200993</v>
      </c>
      <c r="AH26" s="62"/>
      <c r="AI26" s="62"/>
      <c r="AJ26" s="62">
        <v>180160</v>
      </c>
      <c r="AK26" s="62"/>
      <c r="AL26" s="62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>
        <v>57</v>
      </c>
      <c r="BH26" s="60">
        <v>13633</v>
      </c>
      <c r="BI26" s="60">
        <v>7365</v>
      </c>
      <c r="BJ26" s="60">
        <v>39747</v>
      </c>
      <c r="BK26" s="73"/>
      <c r="BL26" s="60">
        <v>25613</v>
      </c>
      <c r="BM26" s="60">
        <v>21909</v>
      </c>
      <c r="BN26" s="60">
        <v>22774</v>
      </c>
      <c r="BO26" s="60"/>
      <c r="BP26" s="60"/>
      <c r="BQ26" s="60"/>
      <c r="BR26" s="83"/>
    </row>
    <row r="27" spans="1:70" s="3" customFormat="1" x14ac:dyDescent="0.25">
      <c r="A27" s="4">
        <v>832</v>
      </c>
      <c r="B27" s="19" t="s">
        <v>20</v>
      </c>
      <c r="C27" s="40">
        <f t="shared" si="0"/>
        <v>94793770</v>
      </c>
      <c r="D27" s="61">
        <v>86463002</v>
      </c>
      <c r="E27" s="62"/>
      <c r="F27" s="60"/>
      <c r="G27" s="60"/>
      <c r="H27" s="60">
        <f>4436+1045</f>
        <v>5481</v>
      </c>
      <c r="I27" s="60"/>
      <c r="J27" s="60"/>
      <c r="K27" s="60"/>
      <c r="L27" s="60"/>
      <c r="M27" s="60">
        <v>4135696</v>
      </c>
      <c r="N27" s="60">
        <v>0</v>
      </c>
      <c r="O27" s="60">
        <v>1</v>
      </c>
      <c r="P27" s="60">
        <v>176210</v>
      </c>
      <c r="Q27" s="60">
        <v>123263</v>
      </c>
      <c r="R27" s="60"/>
      <c r="S27" s="60"/>
      <c r="T27" s="60">
        <v>145000</v>
      </c>
      <c r="U27" s="62"/>
      <c r="V27" s="62"/>
      <c r="W27" s="62">
        <v>176210</v>
      </c>
      <c r="X27" s="62">
        <v>1783479</v>
      </c>
      <c r="Y27" s="62"/>
      <c r="Z27" s="62"/>
      <c r="AA27" s="62"/>
      <c r="AB27" s="62"/>
      <c r="AC27" s="62"/>
      <c r="AD27" s="62">
        <v>247200</v>
      </c>
      <c r="AE27" s="62"/>
      <c r="AF27" s="62">
        <v>-123600</v>
      </c>
      <c r="AG27" s="62">
        <v>520706</v>
      </c>
      <c r="AH27" s="62"/>
      <c r="AI27" s="62"/>
      <c r="AJ27" s="62">
        <v>139812</v>
      </c>
      <c r="AK27" s="62"/>
      <c r="AL27" s="62"/>
      <c r="AM27" s="60">
        <v>4250</v>
      </c>
      <c r="AN27" s="60">
        <v>8000</v>
      </c>
      <c r="AO27" s="60"/>
      <c r="AP27" s="60"/>
      <c r="AQ27" s="60"/>
      <c r="AR27" s="60">
        <v>147267</v>
      </c>
      <c r="AS27" s="60">
        <v>101376</v>
      </c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>
        <v>10716</v>
      </c>
      <c r="BE27" s="60"/>
      <c r="BF27" s="60">
        <v>17693</v>
      </c>
      <c r="BG27" s="60">
        <v>2500</v>
      </c>
      <c r="BH27" s="60">
        <v>126816</v>
      </c>
      <c r="BI27" s="60"/>
      <c r="BJ27" s="60">
        <v>136987</v>
      </c>
      <c r="BK27" s="73">
        <v>15769</v>
      </c>
      <c r="BL27" s="60">
        <v>316578</v>
      </c>
      <c r="BM27" s="60">
        <v>33080</v>
      </c>
      <c r="BN27" s="60">
        <v>39031</v>
      </c>
      <c r="BO27" s="60"/>
      <c r="BP27" s="60"/>
      <c r="BQ27" s="60">
        <v>41247</v>
      </c>
      <c r="BR27" s="83"/>
    </row>
    <row r="28" spans="1:70" s="3" customFormat="1" x14ac:dyDescent="0.25">
      <c r="A28" s="4">
        <v>834</v>
      </c>
      <c r="B28" s="19" t="s">
        <v>21</v>
      </c>
      <c r="C28" s="40">
        <f t="shared" si="0"/>
        <v>58820546</v>
      </c>
      <c r="D28" s="61">
        <v>55387269</v>
      </c>
      <c r="E28" s="62"/>
      <c r="F28" s="60"/>
      <c r="G28" s="60"/>
      <c r="H28" s="60">
        <f>23015+226+4433+16320+5049-205+2970+7412+5522+15159+11000</f>
        <v>90901</v>
      </c>
      <c r="I28" s="60">
        <v>205</v>
      </c>
      <c r="J28" s="60"/>
      <c r="K28" s="60"/>
      <c r="L28" s="60"/>
      <c r="M28" s="60">
        <v>61936</v>
      </c>
      <c r="N28" s="60">
        <v>0</v>
      </c>
      <c r="O28" s="60">
        <v>0</v>
      </c>
      <c r="P28" s="60">
        <v>6</v>
      </c>
      <c r="Q28" s="60">
        <v>83238</v>
      </c>
      <c r="R28" s="60"/>
      <c r="S28" s="60"/>
      <c r="T28" s="60"/>
      <c r="U28" s="62"/>
      <c r="V28" s="62"/>
      <c r="W28" s="62"/>
      <c r="X28" s="62">
        <v>1123263</v>
      </c>
      <c r="Y28" s="62"/>
      <c r="Z28" s="62"/>
      <c r="AA28" s="62"/>
      <c r="AB28" s="62"/>
      <c r="AC28" s="62"/>
      <c r="AD28" s="62"/>
      <c r="AE28" s="62"/>
      <c r="AF28" s="62"/>
      <c r="AG28" s="62">
        <v>172338</v>
      </c>
      <c r="AH28" s="62"/>
      <c r="AI28" s="62">
        <v>53738</v>
      </c>
      <c r="AJ28" s="62">
        <v>111914</v>
      </c>
      <c r="AK28" s="62"/>
      <c r="AL28" s="62"/>
      <c r="AM28" s="60"/>
      <c r="AN28" s="60"/>
      <c r="AO28" s="60">
        <v>4250</v>
      </c>
      <c r="AP28" s="60"/>
      <c r="AQ28" s="60"/>
      <c r="AR28" s="60">
        <v>362213</v>
      </c>
      <c r="AS28" s="60">
        <v>15000</v>
      </c>
      <c r="AT28" s="60">
        <v>1065277</v>
      </c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>
        <v>29907</v>
      </c>
      <c r="BG28" s="60"/>
      <c r="BH28" s="60">
        <v>18945</v>
      </c>
      <c r="BI28" s="60"/>
      <c r="BJ28" s="60">
        <v>125410</v>
      </c>
      <c r="BK28" s="73">
        <v>1268</v>
      </c>
      <c r="BL28" s="60">
        <v>8000</v>
      </c>
      <c r="BM28" s="60">
        <v>31029</v>
      </c>
      <c r="BN28" s="60">
        <v>31977</v>
      </c>
      <c r="BO28" s="60"/>
      <c r="BP28" s="60"/>
      <c r="BQ28" s="60">
        <v>42462</v>
      </c>
      <c r="BR28" s="83"/>
    </row>
    <row r="29" spans="1:70" s="3" customFormat="1" x14ac:dyDescent="0.25">
      <c r="A29" s="4">
        <v>836</v>
      </c>
      <c r="B29" s="19" t="s">
        <v>152</v>
      </c>
      <c r="C29" s="40">
        <f t="shared" si="0"/>
        <v>41110322</v>
      </c>
      <c r="D29" s="61">
        <v>35873470</v>
      </c>
      <c r="E29" s="62"/>
      <c r="F29" s="60"/>
      <c r="G29" s="60"/>
      <c r="H29" s="60">
        <f>134249+28423+5995+6268+4620+42910+14273+21321+5280+5280+2393+6309+48636+11906</f>
        <v>337863</v>
      </c>
      <c r="I29" s="60"/>
      <c r="J29" s="60"/>
      <c r="K29" s="60"/>
      <c r="L29" s="60">
        <v>920939</v>
      </c>
      <c r="M29" s="60">
        <v>1886737</v>
      </c>
      <c r="N29" s="60">
        <v>38220</v>
      </c>
      <c r="O29" s="60">
        <v>0</v>
      </c>
      <c r="P29" s="60">
        <v>0</v>
      </c>
      <c r="Q29" s="60">
        <v>38750</v>
      </c>
      <c r="R29" s="60"/>
      <c r="S29" s="60"/>
      <c r="T29" s="60"/>
      <c r="U29" s="62"/>
      <c r="V29" s="62"/>
      <c r="W29" s="62"/>
      <c r="X29" s="62">
        <v>1000001</v>
      </c>
      <c r="Y29" s="62"/>
      <c r="Z29" s="62"/>
      <c r="AA29" s="62"/>
      <c r="AB29" s="62"/>
      <c r="AC29" s="62"/>
      <c r="AD29" s="62"/>
      <c r="AE29" s="62"/>
      <c r="AF29" s="62"/>
      <c r="AG29" s="62">
        <v>149854</v>
      </c>
      <c r="AH29" s="62">
        <v>7774</v>
      </c>
      <c r="AI29" s="62"/>
      <c r="AJ29" s="62">
        <v>148163</v>
      </c>
      <c r="AK29" s="62"/>
      <c r="AL29" s="62"/>
      <c r="AM29" s="60">
        <v>42250</v>
      </c>
      <c r="AN29" s="60">
        <v>22000</v>
      </c>
      <c r="AO29" s="60">
        <v>2000</v>
      </c>
      <c r="AP29" s="60">
        <v>-4250</v>
      </c>
      <c r="AQ29" s="60"/>
      <c r="AR29" s="60">
        <v>419683</v>
      </c>
      <c r="AS29" s="60">
        <v>64750</v>
      </c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>
        <v>8000</v>
      </c>
      <c r="BE29" s="60"/>
      <c r="BF29" s="60">
        <v>18575</v>
      </c>
      <c r="BG29" s="60"/>
      <c r="BH29" s="60">
        <v>6896</v>
      </c>
      <c r="BI29" s="60">
        <v>3423</v>
      </c>
      <c r="BJ29" s="60">
        <v>65137</v>
      </c>
      <c r="BK29" s="73">
        <v>3023</v>
      </c>
      <c r="BL29" s="60">
        <v>5327</v>
      </c>
      <c r="BM29" s="60">
        <v>24380</v>
      </c>
      <c r="BN29" s="60">
        <v>27357</v>
      </c>
      <c r="BO29" s="60"/>
      <c r="BP29" s="60"/>
      <c r="BQ29" s="60"/>
      <c r="BR29" s="83"/>
    </row>
    <row r="30" spans="1:70" s="3" customFormat="1" x14ac:dyDescent="0.25">
      <c r="A30" s="4">
        <v>838</v>
      </c>
      <c r="B30" s="19" t="s">
        <v>23</v>
      </c>
      <c r="C30" s="40">
        <f t="shared" si="0"/>
        <v>78589889</v>
      </c>
      <c r="D30" s="61">
        <v>70783620</v>
      </c>
      <c r="E30" s="62"/>
      <c r="F30" s="60"/>
      <c r="G30" s="60"/>
      <c r="H30" s="60">
        <f>52451+43716+2640+11886+8580</f>
        <v>119273</v>
      </c>
      <c r="I30" s="60"/>
      <c r="J30" s="60"/>
      <c r="K30" s="60"/>
      <c r="L30" s="60"/>
      <c r="M30" s="60">
        <v>2109554</v>
      </c>
      <c r="N30" s="60">
        <v>842</v>
      </c>
      <c r="O30" s="60">
        <v>63730</v>
      </c>
      <c r="P30" s="60">
        <v>651335</v>
      </c>
      <c r="Q30" s="60">
        <v>103924</v>
      </c>
      <c r="R30" s="60"/>
      <c r="S30" s="60"/>
      <c r="T30" s="60"/>
      <c r="U30" s="62"/>
      <c r="V30" s="62"/>
      <c r="W30" s="62"/>
      <c r="X30" s="62">
        <v>1351261</v>
      </c>
      <c r="Y30" s="62">
        <v>99723</v>
      </c>
      <c r="Z30" s="62"/>
      <c r="AA30" s="62"/>
      <c r="AB30" s="62"/>
      <c r="AC30" s="62"/>
      <c r="AD30" s="62">
        <v>247200</v>
      </c>
      <c r="AE30" s="62"/>
      <c r="AF30" s="62"/>
      <c r="AG30" s="62">
        <v>698260</v>
      </c>
      <c r="AH30" s="62">
        <v>24500</v>
      </c>
      <c r="AI30" s="62">
        <v>88561</v>
      </c>
      <c r="AJ30" s="62"/>
      <c r="AK30" s="62"/>
      <c r="AL30" s="62"/>
      <c r="AM30" s="60">
        <v>4000</v>
      </c>
      <c r="AN30" s="60">
        <v>6000</v>
      </c>
      <c r="AO30" s="60">
        <v>4000</v>
      </c>
      <c r="AP30" s="60"/>
      <c r="AQ30" s="60"/>
      <c r="AR30" s="60">
        <v>1260871</v>
      </c>
      <c r="AS30" s="60">
        <v>561725</v>
      </c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>
        <v>1035</v>
      </c>
      <c r="BE30" s="60"/>
      <c r="BF30" s="60">
        <v>34522</v>
      </c>
      <c r="BG30" s="60">
        <v>3999</v>
      </c>
      <c r="BH30" s="60">
        <v>31054</v>
      </c>
      <c r="BI30" s="60">
        <v>1000</v>
      </c>
      <c r="BJ30" s="60">
        <v>102982</v>
      </c>
      <c r="BK30" s="73">
        <v>3772</v>
      </c>
      <c r="BL30" s="60">
        <v>125906</v>
      </c>
      <c r="BM30" s="60">
        <v>29050</v>
      </c>
      <c r="BN30" s="60">
        <v>35586</v>
      </c>
      <c r="BO30" s="60"/>
      <c r="BP30" s="60"/>
      <c r="BQ30" s="60">
        <v>42604</v>
      </c>
      <c r="BR30" s="83"/>
    </row>
    <row r="31" spans="1:70" s="3" customFormat="1" x14ac:dyDescent="0.25">
      <c r="A31" s="4">
        <v>840</v>
      </c>
      <c r="B31" s="19" t="s">
        <v>24</v>
      </c>
      <c r="C31" s="40">
        <f t="shared" si="0"/>
        <v>11170856</v>
      </c>
      <c r="D31" s="61">
        <v>9419678</v>
      </c>
      <c r="E31" s="62"/>
      <c r="F31" s="60"/>
      <c r="G31" s="60"/>
      <c r="H31" s="60">
        <f>26115+6831+51762</f>
        <v>84708</v>
      </c>
      <c r="I31" s="60"/>
      <c r="J31" s="60"/>
      <c r="K31" s="60"/>
      <c r="L31" s="60"/>
      <c r="M31" s="60">
        <v>199040</v>
      </c>
      <c r="N31" s="60">
        <v>34232</v>
      </c>
      <c r="O31" s="60">
        <v>8</v>
      </c>
      <c r="P31" s="60">
        <v>84546</v>
      </c>
      <c r="Q31" s="60">
        <v>11689</v>
      </c>
      <c r="R31" s="60"/>
      <c r="S31" s="60"/>
      <c r="T31" s="60"/>
      <c r="U31" s="62"/>
      <c r="V31" s="62"/>
      <c r="W31" s="62"/>
      <c r="X31" s="62">
        <v>378275</v>
      </c>
      <c r="Y31" s="62">
        <v>49602</v>
      </c>
      <c r="Z31" s="62"/>
      <c r="AA31" s="62"/>
      <c r="AB31" s="62"/>
      <c r="AC31" s="62"/>
      <c r="AD31" s="62"/>
      <c r="AE31" s="62"/>
      <c r="AF31" s="62"/>
      <c r="AG31" s="62">
        <v>61986</v>
      </c>
      <c r="AH31" s="62"/>
      <c r="AI31" s="62"/>
      <c r="AJ31" s="62">
        <v>92596</v>
      </c>
      <c r="AK31" s="62"/>
      <c r="AL31" s="62"/>
      <c r="AM31" s="60"/>
      <c r="AN31" s="60"/>
      <c r="AO31" s="60">
        <v>4000</v>
      </c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>
        <v>598460</v>
      </c>
      <c r="BD31" s="60">
        <v>15538</v>
      </c>
      <c r="BE31" s="60"/>
      <c r="BF31" s="60">
        <v>17163</v>
      </c>
      <c r="BG31" s="60"/>
      <c r="BH31" s="60">
        <v>3638</v>
      </c>
      <c r="BI31" s="60"/>
      <c r="BJ31" s="60">
        <v>48725</v>
      </c>
      <c r="BK31" s="73">
        <v>9000</v>
      </c>
      <c r="BL31" s="60">
        <v>15592</v>
      </c>
      <c r="BM31" s="60">
        <v>20749</v>
      </c>
      <c r="BN31" s="60">
        <v>21631</v>
      </c>
      <c r="BO31" s="60"/>
      <c r="BP31" s="60"/>
      <c r="BQ31" s="60"/>
      <c r="BR31" s="83"/>
    </row>
    <row r="32" spans="1:70" s="3" customFormat="1" x14ac:dyDescent="0.25">
      <c r="A32" s="4">
        <v>842</v>
      </c>
      <c r="B32" s="19" t="s">
        <v>25</v>
      </c>
      <c r="C32" s="40">
        <f t="shared" si="0"/>
        <v>12451123</v>
      </c>
      <c r="D32" s="61">
        <v>10832048</v>
      </c>
      <c r="E32" s="62"/>
      <c r="F32" s="60"/>
      <c r="G32" s="60"/>
      <c r="H32" s="60">
        <v>6336</v>
      </c>
      <c r="I32" s="60"/>
      <c r="J32" s="60"/>
      <c r="K32" s="60"/>
      <c r="L32" s="60"/>
      <c r="M32" s="60">
        <v>39484</v>
      </c>
      <c r="N32" s="60">
        <v>2317</v>
      </c>
      <c r="O32" s="60">
        <v>4339</v>
      </c>
      <c r="P32" s="60">
        <v>7</v>
      </c>
      <c r="Q32" s="60">
        <v>15585</v>
      </c>
      <c r="R32" s="60"/>
      <c r="S32" s="60"/>
      <c r="T32" s="60"/>
      <c r="U32" s="62"/>
      <c r="V32" s="62"/>
      <c r="W32" s="62"/>
      <c r="X32" s="62">
        <v>595559</v>
      </c>
      <c r="Y32" s="62"/>
      <c r="Z32" s="62"/>
      <c r="AA32" s="62"/>
      <c r="AB32" s="62"/>
      <c r="AC32" s="62"/>
      <c r="AD32" s="62"/>
      <c r="AE32" s="62"/>
      <c r="AF32" s="62"/>
      <c r="AG32" s="62">
        <v>70385</v>
      </c>
      <c r="AH32" s="62">
        <v>7774</v>
      </c>
      <c r="AI32" s="62">
        <v>38777</v>
      </c>
      <c r="AJ32" s="62">
        <v>114001</v>
      </c>
      <c r="AK32" s="62"/>
      <c r="AL32" s="62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>
        <v>540000</v>
      </c>
      <c r="BA32" s="60"/>
      <c r="BB32" s="60"/>
      <c r="BC32" s="60"/>
      <c r="BD32" s="60">
        <v>13037</v>
      </c>
      <c r="BE32" s="60"/>
      <c r="BF32" s="60"/>
      <c r="BG32" s="60"/>
      <c r="BH32" s="60">
        <v>6439</v>
      </c>
      <c r="BI32" s="60">
        <v>19577</v>
      </c>
      <c r="BJ32" s="60">
        <v>56420</v>
      </c>
      <c r="BK32" s="73">
        <v>1000</v>
      </c>
      <c r="BL32" s="60">
        <v>1171</v>
      </c>
      <c r="BM32" s="60">
        <v>24524</v>
      </c>
      <c r="BN32" s="60">
        <v>21953</v>
      </c>
      <c r="BO32" s="60"/>
      <c r="BP32" s="60"/>
      <c r="BQ32" s="60">
        <v>40390</v>
      </c>
      <c r="BR32" s="83"/>
    </row>
    <row r="33" spans="1:70" s="3" customFormat="1" x14ac:dyDescent="0.25">
      <c r="A33" s="4">
        <v>844</v>
      </c>
      <c r="B33" s="19" t="s">
        <v>26</v>
      </c>
      <c r="C33" s="40">
        <f t="shared" si="0"/>
        <v>17254968</v>
      </c>
      <c r="D33" s="61">
        <v>15366612</v>
      </c>
      <c r="E33" s="62"/>
      <c r="F33" s="60"/>
      <c r="G33" s="60"/>
      <c r="H33" s="60">
        <f>3520+465-465+3485+3837</f>
        <v>10842</v>
      </c>
      <c r="I33" s="60">
        <v>465</v>
      </c>
      <c r="J33" s="60"/>
      <c r="K33" s="60"/>
      <c r="L33" s="60"/>
      <c r="M33" s="60">
        <v>349159</v>
      </c>
      <c r="N33" s="60">
        <v>1592</v>
      </c>
      <c r="O33" s="60">
        <v>20968</v>
      </c>
      <c r="P33" s="60">
        <v>95415</v>
      </c>
      <c r="Q33" s="60">
        <v>24582</v>
      </c>
      <c r="R33" s="60"/>
      <c r="S33" s="60"/>
      <c r="T33" s="60"/>
      <c r="U33" s="62">
        <v>423388</v>
      </c>
      <c r="V33" s="62"/>
      <c r="W33" s="62"/>
      <c r="X33" s="62">
        <v>3</v>
      </c>
      <c r="Y33" s="62"/>
      <c r="Z33" s="62"/>
      <c r="AA33" s="62"/>
      <c r="AB33" s="62"/>
      <c r="AC33" s="62"/>
      <c r="AD33" s="62"/>
      <c r="AE33" s="62"/>
      <c r="AF33" s="62"/>
      <c r="AG33" s="62">
        <v>81003</v>
      </c>
      <c r="AH33" s="62">
        <v>11115</v>
      </c>
      <c r="AI33" s="62"/>
      <c r="AJ33" s="62">
        <v>139670</v>
      </c>
      <c r="AK33" s="62"/>
      <c r="AL33" s="62"/>
      <c r="AM33" s="60">
        <v>10000</v>
      </c>
      <c r="AN33" s="60">
        <v>2000</v>
      </c>
      <c r="AO33" s="60">
        <v>2000</v>
      </c>
      <c r="AP33" s="60"/>
      <c r="AQ33" s="60"/>
      <c r="AR33" s="60">
        <v>466965</v>
      </c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>
        <v>106180</v>
      </c>
      <c r="BD33" s="60">
        <v>8000</v>
      </c>
      <c r="BE33" s="60"/>
      <c r="BF33" s="60">
        <v>2</v>
      </c>
      <c r="BG33" s="60">
        <v>111</v>
      </c>
      <c r="BH33" s="60">
        <v>4742</v>
      </c>
      <c r="BI33" s="60">
        <v>7903</v>
      </c>
      <c r="BJ33" s="60">
        <v>63411</v>
      </c>
      <c r="BK33" s="73">
        <v>27</v>
      </c>
      <c r="BL33" s="60">
        <v>238</v>
      </c>
      <c r="BM33" s="60">
        <v>35599</v>
      </c>
      <c r="BN33" s="60">
        <v>22976</v>
      </c>
      <c r="BO33" s="60"/>
      <c r="BP33" s="60"/>
      <c r="BQ33" s="60"/>
      <c r="BR33" s="83"/>
    </row>
    <row r="34" spans="1:70" s="3" customFormat="1" x14ac:dyDescent="0.25">
      <c r="A34" s="4">
        <v>846</v>
      </c>
      <c r="B34" s="19" t="s">
        <v>27</v>
      </c>
      <c r="C34" s="40">
        <f t="shared" si="0"/>
        <v>15217162</v>
      </c>
      <c r="D34" s="61">
        <v>14366827</v>
      </c>
      <c r="E34" s="62"/>
      <c r="F34" s="60"/>
      <c r="G34" s="60"/>
      <c r="H34" s="60">
        <v>1990</v>
      </c>
      <c r="I34" s="60"/>
      <c r="J34" s="60"/>
      <c r="K34" s="60"/>
      <c r="L34" s="60"/>
      <c r="M34" s="60">
        <v>0</v>
      </c>
      <c r="N34" s="60">
        <v>9665</v>
      </c>
      <c r="O34" s="60">
        <v>0</v>
      </c>
      <c r="P34" s="60">
        <v>24579</v>
      </c>
      <c r="Q34" s="60">
        <v>14593</v>
      </c>
      <c r="R34" s="60"/>
      <c r="S34" s="60"/>
      <c r="T34" s="60"/>
      <c r="U34" s="62">
        <v>81497</v>
      </c>
      <c r="V34" s="62"/>
      <c r="W34" s="62"/>
      <c r="X34" s="62"/>
      <c r="Y34" s="62">
        <v>296039</v>
      </c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>
        <v>160452</v>
      </c>
      <c r="AK34" s="62"/>
      <c r="AL34" s="62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>
        <v>15538</v>
      </c>
      <c r="BE34" s="60"/>
      <c r="BF34" s="60"/>
      <c r="BG34" s="60">
        <v>250</v>
      </c>
      <c r="BH34" s="60">
        <v>22434</v>
      </c>
      <c r="BI34" s="60">
        <v>35495</v>
      </c>
      <c r="BJ34" s="60">
        <v>56555</v>
      </c>
      <c r="BK34" s="73">
        <v>1000</v>
      </c>
      <c r="BL34" s="60">
        <v>75872</v>
      </c>
      <c r="BM34" s="60">
        <v>31631</v>
      </c>
      <c r="BN34" s="60">
        <v>22745</v>
      </c>
      <c r="BO34" s="60"/>
      <c r="BP34" s="60"/>
      <c r="BQ34" s="60"/>
      <c r="BR34" s="83"/>
    </row>
    <row r="35" spans="1:70" s="3" customFormat="1" x14ac:dyDescent="0.25">
      <c r="A35" s="4">
        <v>847</v>
      </c>
      <c r="B35" s="19" t="s">
        <v>28</v>
      </c>
      <c r="C35" s="40">
        <f t="shared" si="0"/>
        <v>31296331</v>
      </c>
      <c r="D35" s="61">
        <v>29512395</v>
      </c>
      <c r="E35" s="62"/>
      <c r="F35" s="60"/>
      <c r="G35" s="60"/>
      <c r="H35" s="60">
        <f>10379+4511+49+5879-49+18192+21317</f>
        <v>60278</v>
      </c>
      <c r="I35" s="60">
        <v>49</v>
      </c>
      <c r="J35" s="60"/>
      <c r="K35" s="60"/>
      <c r="L35" s="60"/>
      <c r="M35" s="60">
        <v>1</v>
      </c>
      <c r="N35" s="60">
        <v>0</v>
      </c>
      <c r="O35" s="60">
        <v>0</v>
      </c>
      <c r="P35" s="60">
        <v>0</v>
      </c>
      <c r="Q35" s="60">
        <v>26778</v>
      </c>
      <c r="R35" s="60"/>
      <c r="S35" s="60"/>
      <c r="T35" s="60"/>
      <c r="U35" s="62">
        <v>236880</v>
      </c>
      <c r="V35" s="62"/>
      <c r="W35" s="62"/>
      <c r="X35" s="62"/>
      <c r="Y35" s="62"/>
      <c r="Z35" s="62"/>
      <c r="AA35" s="62"/>
      <c r="AB35" s="62"/>
      <c r="AC35" s="62"/>
      <c r="AD35" s="62">
        <v>212300</v>
      </c>
      <c r="AE35" s="62"/>
      <c r="AF35" s="62"/>
      <c r="AG35" s="62">
        <v>112930</v>
      </c>
      <c r="AH35" s="62">
        <v>11611</v>
      </c>
      <c r="AI35" s="62">
        <v>43388</v>
      </c>
      <c r="AJ35" s="62"/>
      <c r="AK35" s="62"/>
      <c r="AL35" s="62"/>
      <c r="AM35" s="60"/>
      <c r="AN35" s="60">
        <v>4250</v>
      </c>
      <c r="AO35" s="60"/>
      <c r="AP35" s="60"/>
      <c r="AQ35" s="60"/>
      <c r="AR35" s="60"/>
      <c r="AS35" s="60"/>
      <c r="AT35" s="60">
        <v>905295</v>
      </c>
      <c r="AU35" s="60"/>
      <c r="AV35" s="60"/>
      <c r="AW35" s="60"/>
      <c r="AX35" s="60"/>
      <c r="AY35" s="60"/>
      <c r="AZ35" s="60"/>
      <c r="BA35" s="60"/>
      <c r="BB35" s="60"/>
      <c r="BC35" s="60">
        <v>14025</v>
      </c>
      <c r="BD35" s="60"/>
      <c r="BE35" s="60"/>
      <c r="BF35" s="60">
        <v>21764</v>
      </c>
      <c r="BG35" s="60"/>
      <c r="BH35" s="60">
        <v>16918</v>
      </c>
      <c r="BI35" s="60"/>
      <c r="BJ35" s="60">
        <v>17502</v>
      </c>
      <c r="BK35" s="73">
        <v>1999</v>
      </c>
      <c r="BL35" s="60">
        <v>7819</v>
      </c>
      <c r="BM35" s="60">
        <v>26162</v>
      </c>
      <c r="BN35" s="60">
        <v>26279</v>
      </c>
      <c r="BO35" s="60"/>
      <c r="BP35" s="60"/>
      <c r="BQ35" s="60">
        <v>37708</v>
      </c>
      <c r="BR35" s="83"/>
    </row>
    <row r="36" spans="1:70" s="3" customFormat="1" x14ac:dyDescent="0.25">
      <c r="A36" s="4">
        <v>848</v>
      </c>
      <c r="B36" s="19" t="s">
        <v>29</v>
      </c>
      <c r="C36" s="40">
        <f t="shared" si="0"/>
        <v>29339436</v>
      </c>
      <c r="D36" s="61">
        <v>25715326</v>
      </c>
      <c r="E36" s="62"/>
      <c r="F36" s="60"/>
      <c r="G36" s="60"/>
      <c r="H36" s="60">
        <f>5224</f>
        <v>5224</v>
      </c>
      <c r="I36" s="60"/>
      <c r="J36" s="60"/>
      <c r="K36" s="60"/>
      <c r="L36" s="60"/>
      <c r="M36" s="60">
        <v>0</v>
      </c>
      <c r="N36" s="60">
        <v>0</v>
      </c>
      <c r="O36" s="60">
        <v>518</v>
      </c>
      <c r="P36" s="60">
        <v>620</v>
      </c>
      <c r="Q36" s="60">
        <v>25290</v>
      </c>
      <c r="R36" s="60"/>
      <c r="S36" s="60"/>
      <c r="T36" s="60"/>
      <c r="U36" s="62">
        <v>404602</v>
      </c>
      <c r="V36" s="62">
        <v>752375</v>
      </c>
      <c r="W36" s="62"/>
      <c r="X36" s="62">
        <v>1404770</v>
      </c>
      <c r="Y36" s="62"/>
      <c r="Z36" s="62"/>
      <c r="AA36" s="62"/>
      <c r="AB36" s="62"/>
      <c r="AC36" s="62"/>
      <c r="AD36" s="62"/>
      <c r="AE36" s="62"/>
      <c r="AF36" s="62"/>
      <c r="AG36" s="62">
        <v>281315</v>
      </c>
      <c r="AH36" s="62">
        <v>63170</v>
      </c>
      <c r="AI36" s="62"/>
      <c r="AJ36" s="62">
        <v>168309</v>
      </c>
      <c r="AK36" s="62"/>
      <c r="AL36" s="62"/>
      <c r="AM36" s="60"/>
      <c r="AN36" s="60"/>
      <c r="AO36" s="60"/>
      <c r="AP36" s="60"/>
      <c r="AQ36" s="60"/>
      <c r="AR36" s="60">
        <v>100000</v>
      </c>
      <c r="AS36" s="60">
        <v>27000</v>
      </c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>
        <v>2173</v>
      </c>
      <c r="BE36" s="60"/>
      <c r="BF36" s="60"/>
      <c r="BG36" s="60"/>
      <c r="BH36" s="60">
        <v>54574</v>
      </c>
      <c r="BI36" s="60"/>
      <c r="BJ36" s="60"/>
      <c r="BK36" s="73">
        <v>2257</v>
      </c>
      <c r="BL36" s="60">
        <v>275568</v>
      </c>
      <c r="BM36" s="60">
        <v>30705</v>
      </c>
      <c r="BN36" s="60">
        <v>25640</v>
      </c>
      <c r="BO36" s="60"/>
      <c r="BP36" s="60"/>
      <c r="BQ36" s="60"/>
      <c r="BR36" s="83"/>
    </row>
    <row r="37" spans="1:70" s="3" customFormat="1" x14ac:dyDescent="0.25">
      <c r="A37" s="4">
        <v>850</v>
      </c>
      <c r="B37" s="19" t="s">
        <v>30</v>
      </c>
      <c r="C37" s="40">
        <f t="shared" si="0"/>
        <v>8704715</v>
      </c>
      <c r="D37" s="61">
        <v>8046715</v>
      </c>
      <c r="E37" s="62"/>
      <c r="F37" s="60"/>
      <c r="G37" s="60"/>
      <c r="H37" s="60"/>
      <c r="I37" s="60"/>
      <c r="J37" s="60"/>
      <c r="K37" s="60"/>
      <c r="L37" s="60"/>
      <c r="M37" s="60">
        <v>173276</v>
      </c>
      <c r="N37" s="60">
        <v>5653</v>
      </c>
      <c r="O37" s="60">
        <v>10999</v>
      </c>
      <c r="P37" s="60">
        <v>28648</v>
      </c>
      <c r="Q37" s="60">
        <v>8997</v>
      </c>
      <c r="R37" s="60"/>
      <c r="S37" s="60"/>
      <c r="T37" s="60"/>
      <c r="U37" s="62"/>
      <c r="V37" s="62"/>
      <c r="W37" s="62"/>
      <c r="X37" s="62"/>
      <c r="Y37" s="62">
        <v>58979</v>
      </c>
      <c r="Z37" s="62"/>
      <c r="AA37" s="62"/>
      <c r="AB37" s="62"/>
      <c r="AC37" s="62"/>
      <c r="AD37" s="62"/>
      <c r="AE37" s="62"/>
      <c r="AF37" s="62"/>
      <c r="AG37" s="62">
        <v>67241</v>
      </c>
      <c r="AH37" s="62">
        <v>27882</v>
      </c>
      <c r="AI37" s="62"/>
      <c r="AJ37" s="62">
        <v>163546</v>
      </c>
      <c r="AK37" s="62"/>
      <c r="AL37" s="62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>
        <v>5965</v>
      </c>
      <c r="BE37" s="60"/>
      <c r="BF37" s="60">
        <v>6434</v>
      </c>
      <c r="BG37" s="60"/>
      <c r="BH37" s="60">
        <v>6149</v>
      </c>
      <c r="BI37" s="60"/>
      <c r="BJ37" s="60">
        <v>52334</v>
      </c>
      <c r="BK37" s="73"/>
      <c r="BL37" s="60"/>
      <c r="BM37" s="60">
        <v>20615</v>
      </c>
      <c r="BN37" s="60">
        <v>21282</v>
      </c>
      <c r="BO37" s="60"/>
      <c r="BP37" s="60"/>
      <c r="BQ37" s="60"/>
      <c r="BR37" s="83"/>
    </row>
    <row r="38" spans="1:70" s="3" customFormat="1" x14ac:dyDescent="0.25">
      <c r="A38" s="4">
        <v>851</v>
      </c>
      <c r="B38" s="19" t="s">
        <v>31</v>
      </c>
      <c r="C38" s="40">
        <f t="shared" si="0"/>
        <v>12165662</v>
      </c>
      <c r="D38" s="61">
        <v>9651405</v>
      </c>
      <c r="E38" s="62"/>
      <c r="F38" s="60"/>
      <c r="G38" s="60"/>
      <c r="H38" s="60">
        <v>1128</v>
      </c>
      <c r="I38" s="60"/>
      <c r="J38" s="60"/>
      <c r="K38" s="60"/>
      <c r="L38" s="60"/>
      <c r="M38" s="60">
        <v>2257</v>
      </c>
      <c r="N38" s="60">
        <v>43</v>
      </c>
      <c r="O38" s="60">
        <v>1136</v>
      </c>
      <c r="P38" s="60">
        <v>13321</v>
      </c>
      <c r="Q38" s="60">
        <v>6730</v>
      </c>
      <c r="R38" s="60"/>
      <c r="S38" s="60"/>
      <c r="T38" s="60"/>
      <c r="U38" s="62"/>
      <c r="V38" s="62"/>
      <c r="W38" s="62"/>
      <c r="X38" s="62">
        <v>1741485</v>
      </c>
      <c r="Y38" s="62">
        <v>120742</v>
      </c>
      <c r="Z38" s="62"/>
      <c r="AA38" s="62"/>
      <c r="AB38" s="62"/>
      <c r="AC38" s="62"/>
      <c r="AD38" s="62"/>
      <c r="AE38" s="62"/>
      <c r="AF38" s="62"/>
      <c r="AG38" s="62">
        <v>126286</v>
      </c>
      <c r="AH38" s="62">
        <v>37000</v>
      </c>
      <c r="AI38" s="62"/>
      <c r="AJ38" s="62"/>
      <c r="AK38" s="62"/>
      <c r="AL38" s="62"/>
      <c r="AM38" s="60"/>
      <c r="AN38" s="60"/>
      <c r="AO38" s="60">
        <v>4000</v>
      </c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>
        <v>375507</v>
      </c>
      <c r="BD38" s="60"/>
      <c r="BE38" s="60"/>
      <c r="BF38" s="60">
        <v>248</v>
      </c>
      <c r="BG38" s="60"/>
      <c r="BH38" s="60">
        <v>5339</v>
      </c>
      <c r="BI38" s="60"/>
      <c r="BJ38" s="60">
        <v>25753</v>
      </c>
      <c r="BK38" s="73"/>
      <c r="BL38" s="60">
        <v>10328</v>
      </c>
      <c r="BM38" s="60">
        <v>21303</v>
      </c>
      <c r="BN38" s="60">
        <v>21651</v>
      </c>
      <c r="BO38" s="60"/>
      <c r="BP38" s="60"/>
      <c r="BQ38" s="60"/>
      <c r="BR38" s="83"/>
    </row>
    <row r="39" spans="1:70" s="3" customFormat="1" x14ac:dyDescent="0.25">
      <c r="A39" s="4">
        <v>852</v>
      </c>
      <c r="B39" s="19" t="s">
        <v>32</v>
      </c>
      <c r="C39" s="40">
        <f t="shared" si="0"/>
        <v>11843623</v>
      </c>
      <c r="D39" s="61">
        <v>10956236</v>
      </c>
      <c r="E39" s="62"/>
      <c r="F39" s="60"/>
      <c r="G39" s="60"/>
      <c r="H39" s="60">
        <v>3289</v>
      </c>
      <c r="I39" s="60"/>
      <c r="J39" s="60"/>
      <c r="K39" s="60"/>
      <c r="L39" s="60"/>
      <c r="M39" s="60">
        <v>323741</v>
      </c>
      <c r="N39" s="60">
        <v>0</v>
      </c>
      <c r="O39" s="60">
        <v>21330</v>
      </c>
      <c r="P39" s="60">
        <v>66</v>
      </c>
      <c r="Q39" s="60">
        <v>13389</v>
      </c>
      <c r="R39" s="60"/>
      <c r="S39" s="60"/>
      <c r="T39" s="60"/>
      <c r="U39" s="62"/>
      <c r="V39" s="62"/>
      <c r="W39" s="62"/>
      <c r="X39" s="62"/>
      <c r="Y39" s="62">
        <v>60135</v>
      </c>
      <c r="Z39" s="62"/>
      <c r="AA39" s="62"/>
      <c r="AB39" s="62"/>
      <c r="AC39" s="62"/>
      <c r="AD39" s="62"/>
      <c r="AE39" s="62"/>
      <c r="AF39" s="62"/>
      <c r="AG39" s="62">
        <v>135985</v>
      </c>
      <c r="AH39" s="62">
        <v>44404</v>
      </c>
      <c r="AI39" s="62">
        <v>39890</v>
      </c>
      <c r="AJ39" s="62">
        <v>115000</v>
      </c>
      <c r="AK39" s="62"/>
      <c r="AL39" s="62"/>
      <c r="AM39" s="60"/>
      <c r="AN39" s="60">
        <v>2000</v>
      </c>
      <c r="AO39" s="60"/>
      <c r="AP39" s="60"/>
      <c r="AQ39" s="60"/>
      <c r="AR39" s="60">
        <v>78217</v>
      </c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>
        <v>5176</v>
      </c>
      <c r="BI39" s="60">
        <v>1325</v>
      </c>
      <c r="BJ39" s="60"/>
      <c r="BK39" s="73">
        <v>462</v>
      </c>
      <c r="BL39" s="60"/>
      <c r="BM39" s="60">
        <v>20930</v>
      </c>
      <c r="BN39" s="60">
        <v>22048</v>
      </c>
      <c r="BO39" s="60"/>
      <c r="BP39" s="60"/>
      <c r="BQ39" s="60"/>
      <c r="BR39" s="83"/>
    </row>
    <row r="40" spans="1:70" s="3" customFormat="1" x14ac:dyDescent="0.25">
      <c r="A40" s="4">
        <v>853</v>
      </c>
      <c r="B40" s="19" t="s">
        <v>33</v>
      </c>
      <c r="C40" s="40">
        <f t="shared" ref="C40:C65" si="1">SUM(D40:BR40)</f>
        <v>22770713</v>
      </c>
      <c r="D40" s="61">
        <v>21963536</v>
      </c>
      <c r="E40" s="62"/>
      <c r="F40" s="60"/>
      <c r="G40" s="60"/>
      <c r="H40" s="60">
        <f>4290+19399+4931+17072-4931+5324+771+275</f>
        <v>47131</v>
      </c>
      <c r="I40" s="60">
        <v>4931</v>
      </c>
      <c r="J40" s="60"/>
      <c r="K40" s="60"/>
      <c r="L40" s="60"/>
      <c r="M40" s="60">
        <v>116060</v>
      </c>
      <c r="N40" s="60">
        <v>954</v>
      </c>
      <c r="O40" s="60">
        <v>104227</v>
      </c>
      <c r="P40" s="60">
        <v>6</v>
      </c>
      <c r="Q40" s="60">
        <v>12964</v>
      </c>
      <c r="R40" s="60"/>
      <c r="S40" s="60"/>
      <c r="T40" s="60"/>
      <c r="U40" s="62"/>
      <c r="V40" s="62"/>
      <c r="W40" s="62"/>
      <c r="X40" s="62">
        <v>28853</v>
      </c>
      <c r="Y40" s="62"/>
      <c r="Z40" s="62"/>
      <c r="AA40" s="62"/>
      <c r="AB40" s="62"/>
      <c r="AC40" s="62"/>
      <c r="AD40" s="62"/>
      <c r="AE40" s="62"/>
      <c r="AF40" s="62"/>
      <c r="AG40" s="62">
        <v>243741</v>
      </c>
      <c r="AH40" s="62"/>
      <c r="AI40" s="62"/>
      <c r="AJ40" s="62">
        <v>39765</v>
      </c>
      <c r="AK40" s="62"/>
      <c r="AL40" s="62"/>
      <c r="AM40" s="60">
        <v>18763</v>
      </c>
      <c r="AN40" s="60">
        <v>8500</v>
      </c>
      <c r="AO40" s="60">
        <v>2000</v>
      </c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>
        <v>15538</v>
      </c>
      <c r="BE40" s="60"/>
      <c r="BF40" s="60">
        <v>21020</v>
      </c>
      <c r="BG40" s="60">
        <v>5242</v>
      </c>
      <c r="BH40" s="60">
        <v>13470</v>
      </c>
      <c r="BI40" s="60">
        <v>7919</v>
      </c>
      <c r="BJ40" s="60">
        <v>57653</v>
      </c>
      <c r="BK40" s="73"/>
      <c r="BL40" s="60">
        <v>11319</v>
      </c>
      <c r="BM40" s="60">
        <v>22661</v>
      </c>
      <c r="BN40" s="60">
        <v>24460</v>
      </c>
      <c r="BO40" s="60"/>
      <c r="BP40" s="60"/>
      <c r="BQ40" s="60"/>
      <c r="BR40" s="83"/>
    </row>
    <row r="41" spans="1:70" s="3" customFormat="1" x14ac:dyDescent="0.25">
      <c r="A41" s="4">
        <v>854</v>
      </c>
      <c r="B41" s="19" t="s">
        <v>34</v>
      </c>
      <c r="C41" s="40">
        <f t="shared" si="1"/>
        <v>10167672</v>
      </c>
      <c r="D41" s="61">
        <v>9289841</v>
      </c>
      <c r="E41" s="62"/>
      <c r="F41" s="60"/>
      <c r="G41" s="60"/>
      <c r="H41" s="60">
        <v>294</v>
      </c>
      <c r="I41" s="60"/>
      <c r="J41" s="60"/>
      <c r="K41" s="60"/>
      <c r="L41" s="60"/>
      <c r="M41" s="60">
        <v>193990</v>
      </c>
      <c r="N41" s="60">
        <v>23270</v>
      </c>
      <c r="O41" s="60">
        <v>10534</v>
      </c>
      <c r="P41" s="60">
        <v>63587</v>
      </c>
      <c r="Q41" s="60">
        <v>8997</v>
      </c>
      <c r="R41" s="60"/>
      <c r="S41" s="60"/>
      <c r="T41" s="60"/>
      <c r="U41" s="62"/>
      <c r="V41" s="62"/>
      <c r="W41" s="62"/>
      <c r="X41" s="62">
        <v>235609</v>
      </c>
      <c r="Y41" s="62">
        <v>117673</v>
      </c>
      <c r="Z41" s="62"/>
      <c r="AA41" s="62"/>
      <c r="AB41" s="62"/>
      <c r="AC41" s="62"/>
      <c r="AD41" s="62"/>
      <c r="AE41" s="62"/>
      <c r="AF41" s="62"/>
      <c r="AG41" s="62">
        <v>46237</v>
      </c>
      <c r="AH41" s="62">
        <v>17592</v>
      </c>
      <c r="AI41" s="62">
        <v>39100</v>
      </c>
      <c r="AJ41" s="62"/>
      <c r="AK41" s="62"/>
      <c r="AL41" s="62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>
        <v>3832</v>
      </c>
      <c r="BG41" s="60">
        <v>6106</v>
      </c>
      <c r="BH41" s="60">
        <v>4240</v>
      </c>
      <c r="BI41" s="60">
        <v>500</v>
      </c>
      <c r="BJ41" s="60">
        <v>53266</v>
      </c>
      <c r="BK41" s="73">
        <v>1576</v>
      </c>
      <c r="BL41" s="60">
        <v>7327</v>
      </c>
      <c r="BM41" s="60">
        <v>22522</v>
      </c>
      <c r="BN41" s="60">
        <v>21579</v>
      </c>
      <c r="BO41" s="60"/>
      <c r="BP41" s="60"/>
      <c r="BQ41" s="60"/>
      <c r="BR41" s="83"/>
    </row>
    <row r="42" spans="1:70" s="3" customFormat="1" x14ac:dyDescent="0.25">
      <c r="A42" s="4">
        <v>856</v>
      </c>
      <c r="B42" s="19" t="s">
        <v>35</v>
      </c>
      <c r="C42" s="40">
        <f t="shared" si="1"/>
        <v>23037081</v>
      </c>
      <c r="D42" s="61">
        <v>19824002</v>
      </c>
      <c r="E42" s="62"/>
      <c r="F42" s="60"/>
      <c r="G42" s="60"/>
      <c r="H42" s="60">
        <v>4983</v>
      </c>
      <c r="I42" s="60"/>
      <c r="J42" s="60"/>
      <c r="K42" s="60"/>
      <c r="L42" s="60"/>
      <c r="M42" s="60">
        <v>558573</v>
      </c>
      <c r="N42" s="60">
        <v>7113</v>
      </c>
      <c r="O42" s="60">
        <v>0</v>
      </c>
      <c r="P42" s="60">
        <v>0</v>
      </c>
      <c r="Q42" s="60">
        <v>21040</v>
      </c>
      <c r="R42" s="60"/>
      <c r="S42" s="60"/>
      <c r="T42" s="60"/>
      <c r="U42" s="62"/>
      <c r="V42" s="62"/>
      <c r="W42" s="62"/>
      <c r="X42" s="62">
        <v>1484722</v>
      </c>
      <c r="Y42" s="62">
        <v>133460</v>
      </c>
      <c r="Z42" s="62"/>
      <c r="AA42" s="62"/>
      <c r="AB42" s="62"/>
      <c r="AC42" s="62"/>
      <c r="AD42" s="62"/>
      <c r="AE42" s="62"/>
      <c r="AF42" s="62"/>
      <c r="AG42" s="62">
        <v>106052</v>
      </c>
      <c r="AH42" s="62">
        <v>30050</v>
      </c>
      <c r="AI42" s="62"/>
      <c r="AJ42" s="62"/>
      <c r="AK42" s="62"/>
      <c r="AL42" s="62"/>
      <c r="AM42" s="60"/>
      <c r="AN42" s="60">
        <v>6500</v>
      </c>
      <c r="AO42" s="60"/>
      <c r="AP42" s="60"/>
      <c r="AQ42" s="60">
        <v>50000</v>
      </c>
      <c r="AR42" s="60">
        <v>22645</v>
      </c>
      <c r="AS42" s="60"/>
      <c r="AT42" s="60"/>
      <c r="AU42" s="60"/>
      <c r="AV42" s="60"/>
      <c r="AW42" s="60"/>
      <c r="AX42" s="60">
        <v>554790</v>
      </c>
      <c r="AY42" s="60"/>
      <c r="AZ42" s="60"/>
      <c r="BA42" s="60"/>
      <c r="BB42" s="60"/>
      <c r="BC42" s="60"/>
      <c r="BD42" s="60">
        <v>15538</v>
      </c>
      <c r="BE42" s="60"/>
      <c r="BF42" s="60"/>
      <c r="BG42" s="60">
        <v>500</v>
      </c>
      <c r="BH42" s="60">
        <v>12280</v>
      </c>
      <c r="BI42" s="60"/>
      <c r="BJ42" s="60">
        <v>63805</v>
      </c>
      <c r="BK42" s="73">
        <v>9005</v>
      </c>
      <c r="BL42" s="60">
        <v>45275</v>
      </c>
      <c r="BM42" s="60">
        <v>22092</v>
      </c>
      <c r="BN42" s="60">
        <v>24084</v>
      </c>
      <c r="BO42" s="60"/>
      <c r="BP42" s="60"/>
      <c r="BQ42" s="60">
        <v>40572</v>
      </c>
      <c r="BR42" s="83"/>
    </row>
    <row r="43" spans="1:70" s="3" customFormat="1" x14ac:dyDescent="0.25">
      <c r="A43" s="4">
        <v>860</v>
      </c>
      <c r="B43" s="19" t="s">
        <v>36</v>
      </c>
      <c r="C43" s="40">
        <f t="shared" si="1"/>
        <v>7317672</v>
      </c>
      <c r="D43" s="61">
        <v>6294169</v>
      </c>
      <c r="E43" s="62"/>
      <c r="F43" s="60"/>
      <c r="G43" s="60"/>
      <c r="H43" s="60"/>
      <c r="I43" s="60"/>
      <c r="J43" s="60"/>
      <c r="K43" s="60"/>
      <c r="L43" s="60"/>
      <c r="M43" s="60">
        <v>204135</v>
      </c>
      <c r="N43" s="60">
        <v>18391</v>
      </c>
      <c r="O43" s="60">
        <v>0</v>
      </c>
      <c r="P43" s="60">
        <v>0</v>
      </c>
      <c r="Q43" s="60"/>
      <c r="R43" s="60"/>
      <c r="S43" s="60"/>
      <c r="T43" s="60"/>
      <c r="U43" s="62"/>
      <c r="V43" s="62"/>
      <c r="W43" s="62"/>
      <c r="X43" s="62"/>
      <c r="Y43" s="62">
        <v>170203</v>
      </c>
      <c r="Z43" s="62"/>
      <c r="AA43" s="62"/>
      <c r="AB43" s="62"/>
      <c r="AC43" s="62"/>
      <c r="AD43" s="62"/>
      <c r="AE43" s="62"/>
      <c r="AF43" s="62"/>
      <c r="AG43" s="62">
        <v>57980</v>
      </c>
      <c r="AH43" s="62">
        <v>31534</v>
      </c>
      <c r="AI43" s="62">
        <v>38606</v>
      </c>
      <c r="AJ43" s="62"/>
      <c r="AK43" s="62"/>
      <c r="AL43" s="62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>
        <v>2551</v>
      </c>
      <c r="BH43" s="60">
        <v>2285</v>
      </c>
      <c r="BI43" s="60">
        <v>586</v>
      </c>
      <c r="BJ43" s="60">
        <v>36881</v>
      </c>
      <c r="BK43" s="73"/>
      <c r="BL43" s="60">
        <v>5648</v>
      </c>
      <c r="BM43" s="60">
        <v>21393</v>
      </c>
      <c r="BN43" s="60">
        <v>20970</v>
      </c>
      <c r="BO43" s="60"/>
      <c r="BP43" s="60">
        <v>412340</v>
      </c>
      <c r="BQ43" s="60"/>
      <c r="BR43" s="83"/>
    </row>
    <row r="44" spans="1:70" s="3" customFormat="1" x14ac:dyDescent="0.25">
      <c r="A44" s="4">
        <v>861</v>
      </c>
      <c r="B44" s="19" t="s">
        <v>37</v>
      </c>
      <c r="C44" s="40">
        <f t="shared" si="1"/>
        <v>13991720</v>
      </c>
      <c r="D44" s="61">
        <v>12466642</v>
      </c>
      <c r="E44" s="62"/>
      <c r="F44" s="60"/>
      <c r="G44" s="60"/>
      <c r="H44" s="60"/>
      <c r="I44" s="60"/>
      <c r="J44" s="60"/>
      <c r="K44" s="60"/>
      <c r="L44" s="60"/>
      <c r="M44" s="60">
        <v>725986</v>
      </c>
      <c r="N44" s="60">
        <v>0</v>
      </c>
      <c r="O44" s="60">
        <v>0</v>
      </c>
      <c r="P44" s="60">
        <v>0</v>
      </c>
      <c r="Q44" s="60">
        <v>12964</v>
      </c>
      <c r="R44" s="60"/>
      <c r="S44" s="60"/>
      <c r="T44" s="60"/>
      <c r="U44" s="62"/>
      <c r="V44" s="62"/>
      <c r="W44" s="62"/>
      <c r="X44" s="62">
        <v>136460</v>
      </c>
      <c r="Y44" s="62">
        <v>141436</v>
      </c>
      <c r="Z44" s="62"/>
      <c r="AA44" s="62">
        <v>25144</v>
      </c>
      <c r="AB44" s="62"/>
      <c r="AC44" s="62">
        <v>34000</v>
      </c>
      <c r="AD44" s="62"/>
      <c r="AE44" s="62"/>
      <c r="AF44" s="62"/>
      <c r="AG44" s="62">
        <v>44409</v>
      </c>
      <c r="AH44" s="62"/>
      <c r="AI44" s="62"/>
      <c r="AJ44" s="62">
        <v>162000</v>
      </c>
      <c r="AK44" s="62"/>
      <c r="AL44" s="62"/>
      <c r="AM44" s="60"/>
      <c r="AN44" s="60"/>
      <c r="AO44" s="60"/>
      <c r="AP44" s="60"/>
      <c r="AQ44" s="60">
        <v>100000</v>
      </c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>
        <v>15538</v>
      </c>
      <c r="BE44" s="60"/>
      <c r="BF44" s="60">
        <v>11098</v>
      </c>
      <c r="BG44" s="60"/>
      <c r="BH44" s="60">
        <v>14932</v>
      </c>
      <c r="BI44" s="60"/>
      <c r="BJ44" s="60">
        <v>40684</v>
      </c>
      <c r="BK44" s="73"/>
      <c r="BL44" s="60">
        <v>14432</v>
      </c>
      <c r="BM44" s="60">
        <v>23806</v>
      </c>
      <c r="BN44" s="60">
        <v>22189</v>
      </c>
      <c r="BO44" s="60"/>
      <c r="BP44" s="60"/>
      <c r="BQ44" s="60"/>
      <c r="BR44" s="83"/>
    </row>
    <row r="45" spans="1:70" s="3" customFormat="1" x14ac:dyDescent="0.25">
      <c r="A45" s="4">
        <v>862</v>
      </c>
      <c r="B45" s="19" t="s">
        <v>38</v>
      </c>
      <c r="C45" s="40">
        <f t="shared" si="1"/>
        <v>51439143</v>
      </c>
      <c r="D45" s="61">
        <v>47913557</v>
      </c>
      <c r="E45" s="62"/>
      <c r="F45" s="60"/>
      <c r="G45" s="60"/>
      <c r="H45" s="60">
        <f>18039+7231-352+2461+7815+17916</f>
        <v>53110</v>
      </c>
      <c r="I45" s="60"/>
      <c r="J45" s="60"/>
      <c r="K45" s="60"/>
      <c r="L45" s="60">
        <v>899454</v>
      </c>
      <c r="M45" s="60">
        <v>105229</v>
      </c>
      <c r="N45" s="60">
        <v>0</v>
      </c>
      <c r="O45" s="60">
        <v>102233</v>
      </c>
      <c r="P45" s="60">
        <v>0</v>
      </c>
      <c r="Q45" s="60">
        <v>77146</v>
      </c>
      <c r="R45" s="60"/>
      <c r="S45" s="60"/>
      <c r="T45" s="60"/>
      <c r="U45" s="62"/>
      <c r="V45" s="62"/>
      <c r="W45" s="62"/>
      <c r="X45" s="62">
        <v>1005535</v>
      </c>
      <c r="Y45" s="62"/>
      <c r="Z45" s="62"/>
      <c r="AA45" s="62"/>
      <c r="AB45" s="62">
        <v>60000</v>
      </c>
      <c r="AC45" s="62"/>
      <c r="AD45" s="62"/>
      <c r="AE45" s="62"/>
      <c r="AF45" s="62"/>
      <c r="AG45" s="62">
        <v>284971</v>
      </c>
      <c r="AH45" s="62">
        <v>14601</v>
      </c>
      <c r="AI45" s="62">
        <v>47372</v>
      </c>
      <c r="AJ45" s="62">
        <v>97910</v>
      </c>
      <c r="AK45" s="62"/>
      <c r="AL45" s="62"/>
      <c r="AM45" s="60"/>
      <c r="AN45" s="60"/>
      <c r="AO45" s="60"/>
      <c r="AP45" s="60"/>
      <c r="AQ45" s="60"/>
      <c r="AR45" s="60">
        <v>126995</v>
      </c>
      <c r="AS45" s="60">
        <v>46750</v>
      </c>
      <c r="AT45" s="60">
        <v>353689</v>
      </c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>
        <v>26264</v>
      </c>
      <c r="BG45" s="60"/>
      <c r="BH45" s="60">
        <v>14995</v>
      </c>
      <c r="BI45" s="60"/>
      <c r="BJ45" s="60">
        <v>103682</v>
      </c>
      <c r="BK45" s="73">
        <v>945</v>
      </c>
      <c r="BL45" s="60">
        <v>5828</v>
      </c>
      <c r="BM45" s="60">
        <v>29686</v>
      </c>
      <c r="BN45" s="60">
        <v>30515</v>
      </c>
      <c r="BO45" s="60"/>
      <c r="BP45" s="60"/>
      <c r="BQ45" s="60">
        <v>38676</v>
      </c>
      <c r="BR45" s="83"/>
    </row>
    <row r="46" spans="1:70" s="3" customFormat="1" x14ac:dyDescent="0.25">
      <c r="A46" s="4">
        <v>864</v>
      </c>
      <c r="B46" s="19" t="s">
        <v>39</v>
      </c>
      <c r="C46" s="40">
        <f t="shared" si="1"/>
        <v>22777431</v>
      </c>
      <c r="D46" s="61">
        <v>20194794</v>
      </c>
      <c r="E46" s="62"/>
      <c r="F46" s="60"/>
      <c r="G46" s="60"/>
      <c r="H46" s="60">
        <f>57389+1971+9291+3992+550+12845+7131+4473+9396+825+4013</f>
        <v>111876</v>
      </c>
      <c r="I46" s="60"/>
      <c r="J46" s="60"/>
      <c r="K46" s="60"/>
      <c r="L46" s="60"/>
      <c r="M46" s="60">
        <v>298176</v>
      </c>
      <c r="N46" s="60">
        <v>2782</v>
      </c>
      <c r="O46" s="60">
        <v>113095</v>
      </c>
      <c r="P46" s="60">
        <v>199660</v>
      </c>
      <c r="Q46" s="60">
        <v>26211</v>
      </c>
      <c r="R46" s="60"/>
      <c r="S46" s="60"/>
      <c r="T46" s="60"/>
      <c r="U46" s="62">
        <v>140483</v>
      </c>
      <c r="V46" s="62"/>
      <c r="W46" s="62"/>
      <c r="X46" s="62">
        <v>239268</v>
      </c>
      <c r="Y46" s="62">
        <v>132601</v>
      </c>
      <c r="Z46" s="62"/>
      <c r="AA46" s="62"/>
      <c r="AB46" s="62"/>
      <c r="AC46" s="62"/>
      <c r="AD46" s="62"/>
      <c r="AE46" s="62"/>
      <c r="AF46" s="62"/>
      <c r="AG46" s="62">
        <v>287613</v>
      </c>
      <c r="AH46" s="62">
        <v>8909</v>
      </c>
      <c r="AI46" s="62">
        <v>54448</v>
      </c>
      <c r="AJ46" s="62">
        <v>176000</v>
      </c>
      <c r="AK46" s="62"/>
      <c r="AL46" s="62"/>
      <c r="AM46" s="60">
        <v>4250</v>
      </c>
      <c r="AN46" s="60"/>
      <c r="AO46" s="60">
        <v>12000</v>
      </c>
      <c r="AP46" s="60"/>
      <c r="AQ46" s="60"/>
      <c r="AR46" s="60">
        <v>224775</v>
      </c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>
        <v>419752</v>
      </c>
      <c r="BD46" s="60"/>
      <c r="BE46" s="60"/>
      <c r="BF46" s="60">
        <v>113</v>
      </c>
      <c r="BG46" s="60"/>
      <c r="BH46" s="60">
        <v>10330</v>
      </c>
      <c r="BI46" s="60"/>
      <c r="BJ46" s="60">
        <v>66357</v>
      </c>
      <c r="BK46" s="73"/>
      <c r="BL46" s="60">
        <v>6819</v>
      </c>
      <c r="BM46" s="60">
        <v>22875</v>
      </c>
      <c r="BN46" s="60">
        <v>24244</v>
      </c>
      <c r="BO46" s="60"/>
      <c r="BP46" s="60"/>
      <c r="BQ46" s="60"/>
      <c r="BR46" s="83"/>
    </row>
    <row r="47" spans="1:70" s="3" customFormat="1" x14ac:dyDescent="0.25">
      <c r="A47" s="4">
        <v>866</v>
      </c>
      <c r="B47" s="19" t="s">
        <v>40</v>
      </c>
      <c r="C47" s="40">
        <f t="shared" si="1"/>
        <v>23199426</v>
      </c>
      <c r="D47" s="61">
        <v>20236089</v>
      </c>
      <c r="E47" s="62"/>
      <c r="F47" s="60"/>
      <c r="G47" s="60"/>
      <c r="H47" s="60">
        <f>11990+321+6175+224+411</f>
        <v>19121</v>
      </c>
      <c r="I47" s="60"/>
      <c r="J47" s="60"/>
      <c r="K47" s="60"/>
      <c r="L47" s="60"/>
      <c r="M47" s="60">
        <v>1036480</v>
      </c>
      <c r="N47" s="60">
        <v>808</v>
      </c>
      <c r="O47" s="60">
        <v>0</v>
      </c>
      <c r="P47" s="60">
        <v>0</v>
      </c>
      <c r="Q47" s="60">
        <v>26849</v>
      </c>
      <c r="R47" s="60"/>
      <c r="S47" s="60"/>
      <c r="T47" s="60"/>
      <c r="U47" s="62">
        <v>196509</v>
      </c>
      <c r="V47" s="62"/>
      <c r="W47" s="62"/>
      <c r="X47" s="62">
        <v>590038</v>
      </c>
      <c r="Y47" s="62">
        <v>174990</v>
      </c>
      <c r="Z47" s="62"/>
      <c r="AA47" s="62"/>
      <c r="AB47" s="62"/>
      <c r="AC47" s="62"/>
      <c r="AD47" s="62">
        <v>247200</v>
      </c>
      <c r="AE47" s="62"/>
      <c r="AF47" s="62"/>
      <c r="AG47" s="62">
        <v>159916</v>
      </c>
      <c r="AH47" s="62">
        <v>50362</v>
      </c>
      <c r="AI47" s="62">
        <v>41772</v>
      </c>
      <c r="AJ47" s="62">
        <v>157584</v>
      </c>
      <c r="AK47" s="62"/>
      <c r="AL47" s="62"/>
      <c r="AM47" s="60"/>
      <c r="AN47" s="60">
        <v>4250</v>
      </c>
      <c r="AO47" s="60"/>
      <c r="AP47" s="60"/>
      <c r="AQ47" s="60"/>
      <c r="AR47" s="60">
        <v>28741</v>
      </c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>
        <v>1940</v>
      </c>
      <c r="BD47" s="60"/>
      <c r="BE47" s="60"/>
      <c r="BF47" s="60"/>
      <c r="BG47" s="60"/>
      <c r="BH47" s="60">
        <v>18117</v>
      </c>
      <c r="BI47" s="60">
        <v>31688</v>
      </c>
      <c r="BJ47" s="60">
        <v>69311</v>
      </c>
      <c r="BK47" s="73"/>
      <c r="BL47" s="60">
        <v>16712</v>
      </c>
      <c r="BM47" s="60">
        <v>27466</v>
      </c>
      <c r="BN47" s="60">
        <v>24093</v>
      </c>
      <c r="BO47" s="60"/>
      <c r="BP47" s="60"/>
      <c r="BQ47" s="60">
        <v>39390</v>
      </c>
      <c r="BR47" s="83"/>
    </row>
    <row r="48" spans="1:70" s="3" customFormat="1" x14ac:dyDescent="0.25">
      <c r="A48" s="4">
        <v>868</v>
      </c>
      <c r="B48" s="19" t="s">
        <v>41</v>
      </c>
      <c r="C48" s="40">
        <f t="shared" si="1"/>
        <v>7871738</v>
      </c>
      <c r="D48" s="61">
        <v>6768444</v>
      </c>
      <c r="E48" s="62"/>
      <c r="F48" s="60"/>
      <c r="G48" s="60"/>
      <c r="H48" s="60"/>
      <c r="I48" s="60"/>
      <c r="J48" s="60"/>
      <c r="K48" s="60"/>
      <c r="L48" s="60"/>
      <c r="M48" s="60">
        <v>124894</v>
      </c>
      <c r="N48" s="60">
        <v>5748</v>
      </c>
      <c r="O48" s="60">
        <v>0</v>
      </c>
      <c r="P48" s="60">
        <v>8703</v>
      </c>
      <c r="Q48" s="60">
        <v>7367</v>
      </c>
      <c r="R48" s="60"/>
      <c r="S48" s="60"/>
      <c r="T48" s="60"/>
      <c r="U48" s="62"/>
      <c r="V48" s="62"/>
      <c r="W48" s="62"/>
      <c r="X48" s="62">
        <v>623462</v>
      </c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0"/>
      <c r="AN48" s="60"/>
      <c r="AO48" s="60"/>
      <c r="AP48" s="60"/>
      <c r="AQ48" s="60"/>
      <c r="AR48" s="60">
        <v>135440</v>
      </c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>
        <v>15538</v>
      </c>
      <c r="BE48" s="60"/>
      <c r="BF48" s="60">
        <v>22195</v>
      </c>
      <c r="BG48" s="60">
        <v>7651</v>
      </c>
      <c r="BH48" s="60">
        <v>118</v>
      </c>
      <c r="BI48" s="60"/>
      <c r="BJ48" s="60">
        <v>48539</v>
      </c>
      <c r="BK48" s="73">
        <v>2630</v>
      </c>
      <c r="BL48" s="60">
        <v>35569</v>
      </c>
      <c r="BM48" s="60">
        <v>44412</v>
      </c>
      <c r="BN48" s="60">
        <v>21028</v>
      </c>
      <c r="BO48" s="60"/>
      <c r="BP48" s="60"/>
      <c r="BQ48" s="60"/>
      <c r="BR48" s="83"/>
    </row>
    <row r="49" spans="1:70" s="3" customFormat="1" x14ac:dyDescent="0.25">
      <c r="A49" s="4">
        <v>870</v>
      </c>
      <c r="B49" s="19" t="s">
        <v>42</v>
      </c>
      <c r="C49" s="40">
        <f t="shared" si="1"/>
        <v>26380955</v>
      </c>
      <c r="D49" s="61">
        <v>23238838</v>
      </c>
      <c r="E49" s="62"/>
      <c r="F49" s="60">
        <v>131868</v>
      </c>
      <c r="G49" s="60"/>
      <c r="H49" s="60">
        <v>2167</v>
      </c>
      <c r="I49" s="60"/>
      <c r="J49" s="60"/>
      <c r="K49" s="60"/>
      <c r="L49" s="60"/>
      <c r="M49" s="60">
        <v>614819</v>
      </c>
      <c r="N49" s="60">
        <v>7792</v>
      </c>
      <c r="O49" s="60">
        <v>6247</v>
      </c>
      <c r="P49" s="60">
        <v>113592</v>
      </c>
      <c r="Q49" s="60">
        <v>31241</v>
      </c>
      <c r="R49" s="60"/>
      <c r="S49" s="60"/>
      <c r="T49" s="60"/>
      <c r="U49" s="62"/>
      <c r="V49" s="62"/>
      <c r="W49" s="62"/>
      <c r="X49" s="62">
        <v>1222810</v>
      </c>
      <c r="Y49" s="62"/>
      <c r="Z49" s="62"/>
      <c r="AA49" s="62">
        <v>35000</v>
      </c>
      <c r="AB49" s="62"/>
      <c r="AC49" s="62">
        <v>34000</v>
      </c>
      <c r="AD49" s="62"/>
      <c r="AE49" s="62"/>
      <c r="AF49" s="62"/>
      <c r="AG49" s="62">
        <v>304340</v>
      </c>
      <c r="AH49" s="62"/>
      <c r="AI49" s="62"/>
      <c r="AJ49" s="62">
        <v>188854</v>
      </c>
      <c r="AK49" s="62"/>
      <c r="AL49" s="62"/>
      <c r="AM49" s="60">
        <v>10250</v>
      </c>
      <c r="AN49" s="60"/>
      <c r="AO49" s="60"/>
      <c r="AP49" s="60"/>
      <c r="AQ49" s="60"/>
      <c r="AR49" s="60">
        <v>96572</v>
      </c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>
        <v>14865</v>
      </c>
      <c r="BE49" s="60"/>
      <c r="BF49" s="60"/>
      <c r="BG49" s="60">
        <v>32161</v>
      </c>
      <c r="BH49" s="60">
        <v>35280</v>
      </c>
      <c r="BI49" s="60">
        <v>37963</v>
      </c>
      <c r="BJ49" s="60">
        <v>49454</v>
      </c>
      <c r="BK49" s="73">
        <v>34854</v>
      </c>
      <c r="BL49" s="60">
        <v>50569</v>
      </c>
      <c r="BM49" s="60">
        <v>22745</v>
      </c>
      <c r="BN49" s="60">
        <v>25070</v>
      </c>
      <c r="BO49" s="60"/>
      <c r="BP49" s="60"/>
      <c r="BQ49" s="60">
        <v>39604</v>
      </c>
      <c r="BR49" s="83"/>
    </row>
    <row r="50" spans="1:70" s="3" customFormat="1" x14ac:dyDescent="0.25">
      <c r="A50" s="4">
        <v>872</v>
      </c>
      <c r="B50" s="19" t="s">
        <v>43</v>
      </c>
      <c r="C50" s="40">
        <f t="shared" si="1"/>
        <v>14921636</v>
      </c>
      <c r="D50" s="61">
        <v>13305046</v>
      </c>
      <c r="E50" s="62"/>
      <c r="F50" s="60"/>
      <c r="G50" s="60"/>
      <c r="H50" s="60">
        <f>1100+3164+153-153+4125</f>
        <v>8389</v>
      </c>
      <c r="I50" s="60">
        <v>153</v>
      </c>
      <c r="J50" s="60"/>
      <c r="K50" s="60"/>
      <c r="L50" s="60"/>
      <c r="M50" s="60">
        <v>118747</v>
      </c>
      <c r="N50" s="60">
        <v>3430</v>
      </c>
      <c r="O50" s="60">
        <v>0</v>
      </c>
      <c r="P50" s="60">
        <v>0</v>
      </c>
      <c r="Q50" s="60">
        <v>14097</v>
      </c>
      <c r="R50" s="60"/>
      <c r="S50" s="60"/>
      <c r="T50" s="60"/>
      <c r="U50" s="62">
        <v>172359</v>
      </c>
      <c r="V50" s="62"/>
      <c r="W50" s="62"/>
      <c r="X50" s="62">
        <v>644158</v>
      </c>
      <c r="Y50" s="62"/>
      <c r="Z50" s="62"/>
      <c r="AA50" s="62"/>
      <c r="AB50" s="62"/>
      <c r="AC50" s="62"/>
      <c r="AD50" s="62"/>
      <c r="AE50" s="62"/>
      <c r="AF50" s="62"/>
      <c r="AG50" s="62">
        <v>87201</v>
      </c>
      <c r="AH50" s="62"/>
      <c r="AI50" s="62">
        <v>39472</v>
      </c>
      <c r="AJ50" s="62">
        <v>170000</v>
      </c>
      <c r="AK50" s="62"/>
      <c r="AL50" s="62"/>
      <c r="AM50" s="60"/>
      <c r="AN50" s="60"/>
      <c r="AO50" s="60"/>
      <c r="AP50" s="60"/>
      <c r="AQ50" s="60"/>
      <c r="AR50" s="60">
        <v>236784</v>
      </c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>
        <v>8000</v>
      </c>
      <c r="BE50" s="60"/>
      <c r="BF50" s="60"/>
      <c r="BG50" s="60"/>
      <c r="BH50" s="60">
        <v>9905</v>
      </c>
      <c r="BI50" s="60"/>
      <c r="BJ50" s="60">
        <v>53449</v>
      </c>
      <c r="BK50" s="73"/>
      <c r="BL50" s="60">
        <v>6000</v>
      </c>
      <c r="BM50" s="60">
        <v>21911</v>
      </c>
      <c r="BN50" s="60">
        <v>22535</v>
      </c>
      <c r="BO50" s="60"/>
      <c r="BP50" s="60"/>
      <c r="BQ50" s="60"/>
      <c r="BR50" s="83"/>
    </row>
    <row r="51" spans="1:70" s="3" customFormat="1" x14ac:dyDescent="0.25">
      <c r="A51" s="4">
        <v>874</v>
      </c>
      <c r="B51" s="19" t="s">
        <v>44</v>
      </c>
      <c r="C51" s="40">
        <f t="shared" si="1"/>
        <v>51408882</v>
      </c>
      <c r="D51" s="61">
        <v>49103270</v>
      </c>
      <c r="E51" s="62"/>
      <c r="F51" s="60"/>
      <c r="G51" s="60"/>
      <c r="H51" s="60">
        <f>45236+7414+36927+114598</f>
        <v>204175</v>
      </c>
      <c r="I51" s="60"/>
      <c r="J51" s="60"/>
      <c r="K51" s="60"/>
      <c r="L51" s="60"/>
      <c r="M51" s="60">
        <v>2</v>
      </c>
      <c r="N51" s="60">
        <v>0</v>
      </c>
      <c r="O51" s="60">
        <v>0</v>
      </c>
      <c r="P51" s="60">
        <v>0</v>
      </c>
      <c r="Q51" s="60">
        <v>42150</v>
      </c>
      <c r="R51" s="60"/>
      <c r="S51" s="60"/>
      <c r="T51" s="60"/>
      <c r="U51" s="62">
        <v>416947</v>
      </c>
      <c r="V51" s="62"/>
      <c r="W51" s="62"/>
      <c r="X51" s="62">
        <v>784973</v>
      </c>
      <c r="Y51" s="62"/>
      <c r="Z51" s="62"/>
      <c r="AA51" s="62"/>
      <c r="AB51" s="62"/>
      <c r="AC51" s="62">
        <v>34000</v>
      </c>
      <c r="AD51" s="62"/>
      <c r="AE51" s="62"/>
      <c r="AF51" s="62"/>
      <c r="AG51" s="62">
        <v>329701</v>
      </c>
      <c r="AH51" s="62"/>
      <c r="AI51" s="62"/>
      <c r="AJ51" s="62">
        <v>182458</v>
      </c>
      <c r="AK51" s="62"/>
      <c r="AL51" s="62"/>
      <c r="AM51" s="60"/>
      <c r="AN51" s="60">
        <v>14000</v>
      </c>
      <c r="AO51" s="60"/>
      <c r="AP51" s="60"/>
      <c r="AQ51" s="60"/>
      <c r="AR51" s="60">
        <v>37385</v>
      </c>
      <c r="AS51" s="60">
        <v>18800</v>
      </c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>
        <v>7538</v>
      </c>
      <c r="BE51" s="60"/>
      <c r="BF51" s="60">
        <v>2133</v>
      </c>
      <c r="BG51" s="60"/>
      <c r="BH51" s="60">
        <v>23511</v>
      </c>
      <c r="BI51" s="60">
        <v>6199</v>
      </c>
      <c r="BJ51" s="60">
        <v>81561</v>
      </c>
      <c r="BK51" s="73"/>
      <c r="BL51" s="60">
        <v>18188</v>
      </c>
      <c r="BM51" s="60">
        <v>28439</v>
      </c>
      <c r="BN51" s="60">
        <v>29848</v>
      </c>
      <c r="BO51" s="60"/>
      <c r="BP51" s="60"/>
      <c r="BQ51" s="60">
        <v>43604</v>
      </c>
      <c r="BR51" s="83"/>
    </row>
    <row r="52" spans="1:70" s="3" customFormat="1" x14ac:dyDescent="0.25">
      <c r="A52" s="4">
        <v>876</v>
      </c>
      <c r="B52" s="19" t="s">
        <v>45</v>
      </c>
      <c r="C52" s="40">
        <f t="shared" si="1"/>
        <v>18148132</v>
      </c>
      <c r="D52" s="61">
        <v>16187844</v>
      </c>
      <c r="E52" s="62"/>
      <c r="F52" s="60"/>
      <c r="G52" s="60"/>
      <c r="H52" s="60"/>
      <c r="I52" s="60"/>
      <c r="J52" s="60"/>
      <c r="K52" s="60"/>
      <c r="L52" s="60"/>
      <c r="M52" s="60">
        <v>250001</v>
      </c>
      <c r="N52" s="60">
        <v>9602</v>
      </c>
      <c r="O52" s="60">
        <v>150805</v>
      </c>
      <c r="P52" s="60">
        <v>2705</v>
      </c>
      <c r="Q52" s="60">
        <v>20190</v>
      </c>
      <c r="R52" s="60"/>
      <c r="S52" s="60"/>
      <c r="T52" s="60"/>
      <c r="U52" s="62">
        <v>235630</v>
      </c>
      <c r="V52" s="62"/>
      <c r="W52" s="62"/>
      <c r="X52" s="62">
        <v>509016</v>
      </c>
      <c r="Y52" s="62">
        <v>33661</v>
      </c>
      <c r="Z52" s="62"/>
      <c r="AA52" s="62"/>
      <c r="AB52" s="62"/>
      <c r="AC52" s="62"/>
      <c r="AD52" s="62">
        <v>150000</v>
      </c>
      <c r="AE52" s="62"/>
      <c r="AF52" s="62"/>
      <c r="AG52" s="62">
        <v>301980</v>
      </c>
      <c r="AH52" s="62"/>
      <c r="AI52" s="62"/>
      <c r="AJ52" s="62">
        <v>172230</v>
      </c>
      <c r="AK52" s="62"/>
      <c r="AL52" s="62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>
        <v>7082</v>
      </c>
      <c r="BG52" s="60"/>
      <c r="BH52" s="60">
        <v>13430</v>
      </c>
      <c r="BI52" s="60"/>
      <c r="BJ52" s="60"/>
      <c r="BK52" s="73"/>
      <c r="BL52" s="60">
        <v>20481</v>
      </c>
      <c r="BM52" s="60">
        <v>21517</v>
      </c>
      <c r="BN52" s="60">
        <v>23211</v>
      </c>
      <c r="BO52" s="60"/>
      <c r="BP52" s="60"/>
      <c r="BQ52" s="60">
        <v>38747</v>
      </c>
      <c r="BR52" s="83"/>
    </row>
    <row r="53" spans="1:70" s="3" customFormat="1" x14ac:dyDescent="0.25">
      <c r="A53" s="4">
        <v>878</v>
      </c>
      <c r="B53" s="19" t="s">
        <v>46</v>
      </c>
      <c r="C53" s="40">
        <f t="shared" si="1"/>
        <v>28310497</v>
      </c>
      <c r="D53" s="61">
        <v>27129089</v>
      </c>
      <c r="E53" s="62"/>
      <c r="F53" s="60"/>
      <c r="G53" s="60"/>
      <c r="H53" s="60"/>
      <c r="I53" s="60"/>
      <c r="J53" s="60"/>
      <c r="K53" s="60"/>
      <c r="L53" s="60"/>
      <c r="M53" s="60">
        <v>54934</v>
      </c>
      <c r="N53" s="60">
        <v>0</v>
      </c>
      <c r="O53" s="60">
        <v>0</v>
      </c>
      <c r="P53" s="60">
        <v>0</v>
      </c>
      <c r="Q53" s="60">
        <v>23944</v>
      </c>
      <c r="R53" s="60"/>
      <c r="S53" s="60"/>
      <c r="T53" s="60"/>
      <c r="U53" s="62">
        <v>90369</v>
      </c>
      <c r="V53" s="62"/>
      <c r="W53" s="62"/>
      <c r="X53" s="62"/>
      <c r="Y53" s="62"/>
      <c r="Z53" s="62"/>
      <c r="AA53" s="62">
        <v>15000</v>
      </c>
      <c r="AB53" s="62"/>
      <c r="AC53" s="62"/>
      <c r="AD53" s="62"/>
      <c r="AE53" s="62"/>
      <c r="AF53" s="62"/>
      <c r="AG53" s="62">
        <v>217784</v>
      </c>
      <c r="AH53" s="62">
        <v>18211</v>
      </c>
      <c r="AI53" s="62"/>
      <c r="AJ53" s="62">
        <v>80920</v>
      </c>
      <c r="AK53" s="62"/>
      <c r="AL53" s="62"/>
      <c r="AM53" s="60"/>
      <c r="AN53" s="60"/>
      <c r="AO53" s="60"/>
      <c r="AP53" s="60"/>
      <c r="AQ53" s="60"/>
      <c r="AR53" s="60">
        <v>31254</v>
      </c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>
        <v>491411</v>
      </c>
      <c r="BD53" s="60"/>
      <c r="BE53" s="60"/>
      <c r="BF53" s="60">
        <v>2966</v>
      </c>
      <c r="BG53" s="60"/>
      <c r="BH53" s="60">
        <v>17430</v>
      </c>
      <c r="BI53" s="60">
        <v>70</v>
      </c>
      <c r="BJ53" s="60">
        <v>51709</v>
      </c>
      <c r="BK53" s="73"/>
      <c r="BL53" s="60">
        <v>36452</v>
      </c>
      <c r="BM53" s="60">
        <v>23154</v>
      </c>
      <c r="BN53" s="60">
        <v>25800</v>
      </c>
      <c r="BO53" s="60"/>
      <c r="BP53" s="60"/>
      <c r="BQ53" s="60"/>
      <c r="BR53" s="83"/>
    </row>
    <row r="54" spans="1:70" s="3" customFormat="1" x14ac:dyDescent="0.25">
      <c r="A54" s="4">
        <v>800</v>
      </c>
      <c r="B54" s="19" t="s">
        <v>47</v>
      </c>
      <c r="C54" s="40">
        <f t="shared" si="1"/>
        <v>24906480</v>
      </c>
      <c r="D54" s="61">
        <v>23710428</v>
      </c>
      <c r="E54" s="62"/>
      <c r="F54" s="60"/>
      <c r="G54" s="60"/>
      <c r="H54" s="60">
        <f>67162+26847+3410-6497+1650+37821</f>
        <v>130393</v>
      </c>
      <c r="I54" s="60">
        <v>6497</v>
      </c>
      <c r="J54" s="60"/>
      <c r="K54" s="60"/>
      <c r="L54" s="60"/>
      <c r="M54" s="60">
        <v>1</v>
      </c>
      <c r="N54" s="60">
        <v>0</v>
      </c>
      <c r="O54" s="60">
        <v>0</v>
      </c>
      <c r="P54" s="60">
        <v>0</v>
      </c>
      <c r="Q54" s="60">
        <v>13318</v>
      </c>
      <c r="R54" s="60"/>
      <c r="S54" s="60"/>
      <c r="T54" s="60"/>
      <c r="U54" s="62"/>
      <c r="V54" s="62"/>
      <c r="W54" s="62"/>
      <c r="X54" s="62"/>
      <c r="Y54" s="62">
        <v>165020</v>
      </c>
      <c r="Z54" s="62"/>
      <c r="AA54" s="62"/>
      <c r="AB54" s="62"/>
      <c r="AC54" s="62"/>
      <c r="AD54" s="62"/>
      <c r="AE54" s="62"/>
      <c r="AF54" s="62"/>
      <c r="AG54" s="62">
        <v>304997</v>
      </c>
      <c r="AH54" s="62">
        <v>10992</v>
      </c>
      <c r="AI54" s="62">
        <v>60592</v>
      </c>
      <c r="AJ54" s="62">
        <v>92388</v>
      </c>
      <c r="AK54" s="62"/>
      <c r="AL54" s="62">
        <v>79164</v>
      </c>
      <c r="AM54" s="60"/>
      <c r="AN54" s="60"/>
      <c r="AO54" s="60"/>
      <c r="AP54" s="60"/>
      <c r="AQ54" s="60"/>
      <c r="AR54" s="60">
        <v>14000</v>
      </c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>
        <v>15538</v>
      </c>
      <c r="BE54" s="60"/>
      <c r="BF54" s="60">
        <v>14831</v>
      </c>
      <c r="BG54" s="60">
        <v>1798</v>
      </c>
      <c r="BH54" s="60">
        <v>19579</v>
      </c>
      <c r="BI54" s="60">
        <v>33851</v>
      </c>
      <c r="BJ54" s="60">
        <v>69870</v>
      </c>
      <c r="BK54" s="73">
        <v>42489</v>
      </c>
      <c r="BL54" s="60">
        <v>73819</v>
      </c>
      <c r="BM54" s="60">
        <v>22044</v>
      </c>
      <c r="BN54" s="60">
        <v>24871</v>
      </c>
      <c r="BO54" s="60"/>
      <c r="BP54" s="60"/>
      <c r="BQ54" s="60"/>
      <c r="BR54" s="83"/>
    </row>
    <row r="55" spans="1:70" s="3" customFormat="1" x14ac:dyDescent="0.25">
      <c r="A55" s="4">
        <v>880</v>
      </c>
      <c r="B55" s="19" t="s">
        <v>48</v>
      </c>
      <c r="C55" s="40">
        <f t="shared" si="1"/>
        <v>15971744</v>
      </c>
      <c r="D55" s="61">
        <v>14507703</v>
      </c>
      <c r="E55" s="62"/>
      <c r="F55" s="60"/>
      <c r="G55" s="60"/>
      <c r="H55" s="60">
        <f>557+63+100</f>
        <v>720</v>
      </c>
      <c r="I55" s="60"/>
      <c r="J55" s="60"/>
      <c r="K55" s="60"/>
      <c r="L55" s="60"/>
      <c r="M55" s="60">
        <v>543861</v>
      </c>
      <c r="N55" s="60">
        <v>5968</v>
      </c>
      <c r="O55" s="60">
        <v>0</v>
      </c>
      <c r="P55" s="60">
        <v>0</v>
      </c>
      <c r="Q55" s="60">
        <v>17498</v>
      </c>
      <c r="R55" s="60"/>
      <c r="S55" s="60"/>
      <c r="T55" s="60"/>
      <c r="U55" s="62"/>
      <c r="V55" s="62"/>
      <c r="W55" s="62"/>
      <c r="X55" s="62">
        <v>89682</v>
      </c>
      <c r="Y55" s="62">
        <v>220158</v>
      </c>
      <c r="Z55" s="62"/>
      <c r="AA55" s="62"/>
      <c r="AB55" s="62"/>
      <c r="AC55" s="62"/>
      <c r="AD55" s="62"/>
      <c r="AE55" s="62"/>
      <c r="AF55" s="62"/>
      <c r="AG55" s="62">
        <v>229283</v>
      </c>
      <c r="AH55" s="62"/>
      <c r="AI55" s="62"/>
      <c r="AJ55" s="62">
        <v>190000</v>
      </c>
      <c r="AK55" s="62"/>
      <c r="AL55" s="62"/>
      <c r="AM55" s="60">
        <v>8750</v>
      </c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>
        <v>9403</v>
      </c>
      <c r="BG55" s="60"/>
      <c r="BH55" s="60">
        <v>6674</v>
      </c>
      <c r="BI55" s="60">
        <v>300</v>
      </c>
      <c r="BJ55" s="60">
        <v>50329</v>
      </c>
      <c r="BK55" s="73">
        <v>1480</v>
      </c>
      <c r="BL55" s="60">
        <v>15211</v>
      </c>
      <c r="BM55" s="60">
        <v>21978</v>
      </c>
      <c r="BN55" s="60">
        <v>23003</v>
      </c>
      <c r="BO55" s="60"/>
      <c r="BP55" s="60"/>
      <c r="BQ55" s="60">
        <v>29743</v>
      </c>
      <c r="BR55" s="83"/>
    </row>
    <row r="56" spans="1:70" s="3" customFormat="1" x14ac:dyDescent="0.25">
      <c r="A56" s="4">
        <v>882</v>
      </c>
      <c r="B56" s="19" t="s">
        <v>49</v>
      </c>
      <c r="C56" s="40">
        <f t="shared" si="1"/>
        <v>20667304</v>
      </c>
      <c r="D56" s="61">
        <v>18142056</v>
      </c>
      <c r="E56" s="62"/>
      <c r="F56" s="60"/>
      <c r="G56" s="60"/>
      <c r="H56" s="60"/>
      <c r="I56" s="60"/>
      <c r="J56" s="60"/>
      <c r="K56" s="60"/>
      <c r="L56" s="60"/>
      <c r="M56" s="60">
        <v>444503</v>
      </c>
      <c r="N56" s="60">
        <v>6282</v>
      </c>
      <c r="O56" s="60">
        <v>20122</v>
      </c>
      <c r="P56" s="60">
        <v>145728</v>
      </c>
      <c r="Q56" s="60">
        <v>25857</v>
      </c>
      <c r="R56" s="60"/>
      <c r="S56" s="60"/>
      <c r="T56" s="60"/>
      <c r="U56" s="62"/>
      <c r="V56" s="62"/>
      <c r="W56" s="62"/>
      <c r="X56" s="62">
        <v>856549</v>
      </c>
      <c r="Y56" s="62"/>
      <c r="Z56" s="62"/>
      <c r="AA56" s="62"/>
      <c r="AB56" s="62"/>
      <c r="AC56" s="62"/>
      <c r="AD56" s="62"/>
      <c r="AE56" s="62"/>
      <c r="AF56" s="62"/>
      <c r="AG56" s="62">
        <v>67984</v>
      </c>
      <c r="AH56" s="62">
        <v>16024</v>
      </c>
      <c r="AI56" s="62">
        <v>40031</v>
      </c>
      <c r="AJ56" s="62">
        <v>71057</v>
      </c>
      <c r="AK56" s="62"/>
      <c r="AL56" s="62">
        <v>79164</v>
      </c>
      <c r="AM56" s="60"/>
      <c r="AN56" s="60"/>
      <c r="AO56" s="60"/>
      <c r="AP56" s="60"/>
      <c r="AQ56" s="60"/>
      <c r="AR56" s="60">
        <v>96303</v>
      </c>
      <c r="AS56" s="60"/>
      <c r="AT56" s="60"/>
      <c r="AU56" s="60"/>
      <c r="AV56" s="60">
        <v>554759</v>
      </c>
      <c r="AW56" s="60"/>
      <c r="AX56" s="60"/>
      <c r="AY56" s="60"/>
      <c r="AZ56" s="60"/>
      <c r="BA56" s="60"/>
      <c r="BB56" s="60"/>
      <c r="BC56" s="60"/>
      <c r="BD56" s="60"/>
      <c r="BE56" s="60"/>
      <c r="BF56" s="60">
        <v>654</v>
      </c>
      <c r="BG56" s="60"/>
      <c r="BH56" s="60">
        <v>1778</v>
      </c>
      <c r="BI56" s="60">
        <v>500</v>
      </c>
      <c r="BJ56" s="60">
        <v>20584</v>
      </c>
      <c r="BK56" s="73">
        <v>4476</v>
      </c>
      <c r="BL56" s="60">
        <v>21142</v>
      </c>
      <c r="BM56" s="60">
        <v>28163</v>
      </c>
      <c r="BN56" s="60">
        <v>23588</v>
      </c>
      <c r="BO56" s="60"/>
      <c r="BP56" s="60"/>
      <c r="BQ56" s="60"/>
      <c r="BR56" s="83"/>
    </row>
    <row r="57" spans="1:70" s="3" customFormat="1" x14ac:dyDescent="0.25">
      <c r="A57" s="4">
        <v>883</v>
      </c>
      <c r="B57" s="19" t="s">
        <v>50</v>
      </c>
      <c r="C57" s="40">
        <f t="shared" si="1"/>
        <v>20381032</v>
      </c>
      <c r="D57" s="61">
        <v>19661699</v>
      </c>
      <c r="E57" s="62"/>
      <c r="F57" s="60"/>
      <c r="G57" s="60"/>
      <c r="H57" s="60">
        <f>1540+18700+10142</f>
        <v>30382</v>
      </c>
      <c r="I57" s="60"/>
      <c r="J57" s="60"/>
      <c r="K57" s="60"/>
      <c r="L57" s="60"/>
      <c r="M57" s="60">
        <v>110456</v>
      </c>
      <c r="N57" s="60">
        <v>550</v>
      </c>
      <c r="O57" s="60">
        <v>50940</v>
      </c>
      <c r="P57" s="60">
        <v>0</v>
      </c>
      <c r="Q57" s="60">
        <v>32091</v>
      </c>
      <c r="R57" s="60"/>
      <c r="S57" s="60"/>
      <c r="T57" s="60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>
        <v>128565</v>
      </c>
      <c r="AH57" s="62"/>
      <c r="AI57" s="62"/>
      <c r="AJ57" s="62"/>
      <c r="AK57" s="62"/>
      <c r="AL57" s="62"/>
      <c r="AM57" s="60"/>
      <c r="AN57" s="60">
        <v>4250</v>
      </c>
      <c r="AO57" s="60"/>
      <c r="AP57" s="60"/>
      <c r="AQ57" s="60"/>
      <c r="AR57" s="60">
        <v>82869</v>
      </c>
      <c r="AS57" s="60">
        <v>70625</v>
      </c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>
        <v>15376</v>
      </c>
      <c r="BG57" s="60"/>
      <c r="BH57" s="60">
        <v>16819</v>
      </c>
      <c r="BI57" s="60"/>
      <c r="BJ57" s="60">
        <v>57507</v>
      </c>
      <c r="BK57" s="73"/>
      <c r="BL57" s="60">
        <v>70319</v>
      </c>
      <c r="BM57" s="60">
        <v>24524</v>
      </c>
      <c r="BN57" s="60">
        <v>24060</v>
      </c>
      <c r="BO57" s="60"/>
      <c r="BP57" s="60"/>
      <c r="BQ57" s="60"/>
      <c r="BR57" s="83"/>
    </row>
    <row r="58" spans="1:70" s="3" customFormat="1" x14ac:dyDescent="0.25">
      <c r="A58" s="4">
        <v>884</v>
      </c>
      <c r="B58" s="19" t="s">
        <v>51</v>
      </c>
      <c r="C58" s="40">
        <f t="shared" si="1"/>
        <v>25119716</v>
      </c>
      <c r="D58" s="61">
        <v>22235857</v>
      </c>
      <c r="E58" s="62"/>
      <c r="F58" s="60"/>
      <c r="G58" s="60"/>
      <c r="H58" s="60">
        <f>12844+12122+2420+5723+1430+4861+1672+4367</f>
        <v>45439</v>
      </c>
      <c r="I58" s="60"/>
      <c r="J58" s="60"/>
      <c r="K58" s="60"/>
      <c r="L58" s="60"/>
      <c r="M58" s="60">
        <v>222585</v>
      </c>
      <c r="N58" s="60">
        <v>11820</v>
      </c>
      <c r="O58" s="60">
        <v>34430</v>
      </c>
      <c r="P58" s="60">
        <v>214759</v>
      </c>
      <c r="Q58" s="60">
        <v>27486</v>
      </c>
      <c r="R58" s="60"/>
      <c r="S58" s="60"/>
      <c r="T58" s="60">
        <v>295000</v>
      </c>
      <c r="U58" s="62"/>
      <c r="V58" s="62"/>
      <c r="W58" s="62"/>
      <c r="X58" s="62">
        <v>1291215</v>
      </c>
      <c r="Y58" s="62">
        <v>45492</v>
      </c>
      <c r="Z58" s="62"/>
      <c r="AA58" s="62">
        <v>35000</v>
      </c>
      <c r="AB58" s="62"/>
      <c r="AC58" s="62"/>
      <c r="AD58" s="62"/>
      <c r="AE58" s="62"/>
      <c r="AF58" s="62"/>
      <c r="AG58" s="62">
        <v>184961</v>
      </c>
      <c r="AH58" s="62">
        <v>17942</v>
      </c>
      <c r="AI58" s="62"/>
      <c r="AJ58" s="62"/>
      <c r="AK58" s="62"/>
      <c r="AL58" s="62"/>
      <c r="AM58" s="60"/>
      <c r="AN58" s="60"/>
      <c r="AO58" s="60"/>
      <c r="AP58" s="60"/>
      <c r="AQ58" s="60"/>
      <c r="AR58" s="60">
        <v>241653</v>
      </c>
      <c r="AS58" s="60">
        <v>37102</v>
      </c>
      <c r="AT58" s="60"/>
      <c r="AU58" s="60"/>
      <c r="AV58" s="60"/>
      <c r="AW58" s="60"/>
      <c r="AX58" s="60"/>
      <c r="AY58" s="60"/>
      <c r="AZ58" s="60"/>
      <c r="BA58" s="60"/>
      <c r="BB58" s="60"/>
      <c r="BC58" s="60">
        <v>1183</v>
      </c>
      <c r="BD58" s="60">
        <v>15538</v>
      </c>
      <c r="BE58" s="60"/>
      <c r="BF58" s="60"/>
      <c r="BG58" s="60"/>
      <c r="BH58" s="60">
        <v>11950</v>
      </c>
      <c r="BI58" s="60"/>
      <c r="BJ58" s="60">
        <v>46636</v>
      </c>
      <c r="BK58" s="73"/>
      <c r="BL58" s="60">
        <v>54832</v>
      </c>
      <c r="BM58" s="60">
        <v>24394</v>
      </c>
      <c r="BN58" s="60">
        <v>24442</v>
      </c>
      <c r="BO58" s="60"/>
      <c r="BP58" s="60"/>
      <c r="BQ58" s="60"/>
      <c r="BR58" s="83"/>
    </row>
    <row r="59" spans="1:70" s="3" customFormat="1" x14ac:dyDescent="0.25">
      <c r="A59" s="4">
        <v>888</v>
      </c>
      <c r="B59" s="19" t="s">
        <v>52</v>
      </c>
      <c r="C59" s="40">
        <f t="shared" si="1"/>
        <v>11219760</v>
      </c>
      <c r="D59" s="61">
        <v>9589187</v>
      </c>
      <c r="E59" s="62"/>
      <c r="F59" s="60"/>
      <c r="G59" s="60"/>
      <c r="H59" s="60"/>
      <c r="I59" s="60"/>
      <c r="J59" s="60"/>
      <c r="K59" s="60"/>
      <c r="L59" s="60"/>
      <c r="M59" s="60">
        <v>728949</v>
      </c>
      <c r="N59" s="60">
        <v>5141</v>
      </c>
      <c r="O59" s="60">
        <v>3596</v>
      </c>
      <c r="P59" s="60">
        <v>0</v>
      </c>
      <c r="Q59" s="60">
        <v>11618</v>
      </c>
      <c r="R59" s="60"/>
      <c r="S59" s="60"/>
      <c r="T59" s="60"/>
      <c r="U59" s="62">
        <v>396853</v>
      </c>
      <c r="V59" s="62"/>
      <c r="W59" s="62"/>
      <c r="X59" s="62"/>
      <c r="Y59" s="62">
        <v>22167</v>
      </c>
      <c r="Z59" s="62"/>
      <c r="AA59" s="62"/>
      <c r="AB59" s="62"/>
      <c r="AC59" s="62"/>
      <c r="AD59" s="62"/>
      <c r="AE59" s="62"/>
      <c r="AF59" s="62"/>
      <c r="AG59" s="62">
        <v>79937</v>
      </c>
      <c r="AH59" s="62">
        <v>7774</v>
      </c>
      <c r="AI59" s="62">
        <v>39014</v>
      </c>
      <c r="AJ59" s="62">
        <v>123554</v>
      </c>
      <c r="AK59" s="62"/>
      <c r="AL59" s="62"/>
      <c r="AM59" s="60"/>
      <c r="AN59" s="60"/>
      <c r="AO59" s="60"/>
      <c r="AP59" s="60"/>
      <c r="AQ59" s="60"/>
      <c r="AR59" s="60">
        <v>78711</v>
      </c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>
        <v>15538</v>
      </c>
      <c r="BE59" s="60"/>
      <c r="BF59" s="60"/>
      <c r="BG59" s="60"/>
      <c r="BH59" s="60">
        <v>4977</v>
      </c>
      <c r="BI59" s="60">
        <v>14096</v>
      </c>
      <c r="BJ59" s="60">
        <v>28863</v>
      </c>
      <c r="BK59" s="73"/>
      <c r="BL59" s="60">
        <v>26069</v>
      </c>
      <c r="BM59" s="60">
        <v>22061</v>
      </c>
      <c r="BN59" s="60">
        <v>21655</v>
      </c>
      <c r="BO59" s="60"/>
      <c r="BP59" s="60"/>
      <c r="BQ59" s="60"/>
      <c r="BR59" s="83"/>
    </row>
    <row r="60" spans="1:70" s="3" customFormat="1" x14ac:dyDescent="0.25">
      <c r="A60" s="4">
        <v>889</v>
      </c>
      <c r="B60" s="19" t="s">
        <v>53</v>
      </c>
      <c r="C60" s="40">
        <f t="shared" si="1"/>
        <v>24600379</v>
      </c>
      <c r="D60" s="61">
        <v>21137391</v>
      </c>
      <c r="E60" s="62"/>
      <c r="F60" s="60"/>
      <c r="G60" s="60"/>
      <c r="H60" s="60">
        <f>61+2763+80+713+10954</f>
        <v>14571</v>
      </c>
      <c r="I60" s="60"/>
      <c r="J60" s="60"/>
      <c r="K60" s="60"/>
      <c r="L60" s="60"/>
      <c r="M60" s="60">
        <v>956293</v>
      </c>
      <c r="N60" s="60">
        <v>16259</v>
      </c>
      <c r="O60" s="60">
        <v>44446</v>
      </c>
      <c r="P60" s="60">
        <v>241093</v>
      </c>
      <c r="Q60" s="60">
        <v>29470</v>
      </c>
      <c r="R60" s="60"/>
      <c r="S60" s="60"/>
      <c r="T60" s="60"/>
      <c r="U60" s="62"/>
      <c r="V60" s="62"/>
      <c r="W60" s="62"/>
      <c r="X60" s="62">
        <v>887881</v>
      </c>
      <c r="Y60" s="62">
        <v>11301</v>
      </c>
      <c r="Z60" s="62"/>
      <c r="AA60" s="62"/>
      <c r="AB60" s="62"/>
      <c r="AC60" s="62"/>
      <c r="AD60" s="62"/>
      <c r="AE60" s="62"/>
      <c r="AF60" s="62"/>
      <c r="AG60" s="62">
        <v>125357</v>
      </c>
      <c r="AH60" s="62">
        <v>47763</v>
      </c>
      <c r="AI60" s="62"/>
      <c r="AJ60" s="62"/>
      <c r="AK60" s="62"/>
      <c r="AL60" s="62"/>
      <c r="AM60" s="60"/>
      <c r="AN60" s="60"/>
      <c r="AO60" s="60"/>
      <c r="AP60" s="60"/>
      <c r="AQ60" s="60"/>
      <c r="AR60" s="60">
        <v>32763</v>
      </c>
      <c r="AS60" s="60"/>
      <c r="AT60" s="60">
        <v>844603</v>
      </c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>
        <v>56150</v>
      </c>
      <c r="BG60" s="60"/>
      <c r="BH60" s="60">
        <v>10964</v>
      </c>
      <c r="BI60" s="60"/>
      <c r="BJ60" s="60">
        <v>73625</v>
      </c>
      <c r="BK60" s="73"/>
      <c r="BL60" s="60">
        <v>23878</v>
      </c>
      <c r="BM60" s="60">
        <v>22405</v>
      </c>
      <c r="BN60" s="60">
        <v>24166</v>
      </c>
      <c r="BO60" s="60"/>
      <c r="BP60" s="60"/>
      <c r="BQ60" s="60"/>
      <c r="BR60" s="83"/>
    </row>
    <row r="61" spans="1:70" s="3" customFormat="1" x14ac:dyDescent="0.25">
      <c r="A61" s="4">
        <v>890</v>
      </c>
      <c r="B61" s="19" t="s">
        <v>54</v>
      </c>
      <c r="C61" s="40">
        <f t="shared" si="1"/>
        <v>153009954</v>
      </c>
      <c r="D61" s="61">
        <v>145981132</v>
      </c>
      <c r="E61" s="62"/>
      <c r="F61" s="60">
        <v>134118</v>
      </c>
      <c r="G61" s="60"/>
      <c r="H61" s="60">
        <f>168939+4555+5826+55458+30563+2954+4806-9+147614-120+22507+74258+33122+42283+49339-1888</f>
        <v>640207</v>
      </c>
      <c r="I61" s="60">
        <v>9</v>
      </c>
      <c r="J61" s="60"/>
      <c r="K61" s="60"/>
      <c r="L61" s="60">
        <v>1505863</v>
      </c>
      <c r="M61" s="60">
        <v>1</v>
      </c>
      <c r="N61" s="60">
        <v>96214</v>
      </c>
      <c r="O61" s="60">
        <v>0</v>
      </c>
      <c r="P61" s="60">
        <v>0</v>
      </c>
      <c r="Q61" s="60">
        <v>137148</v>
      </c>
      <c r="R61" s="60"/>
      <c r="S61" s="60"/>
      <c r="T61" s="60">
        <v>210000</v>
      </c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>
        <v>1455449</v>
      </c>
      <c r="AH61" s="62">
        <v>35574</v>
      </c>
      <c r="AI61" s="62">
        <v>155148</v>
      </c>
      <c r="AJ61" s="62">
        <v>86298</v>
      </c>
      <c r="AK61" s="62"/>
      <c r="AL61" s="62"/>
      <c r="AM61" s="60">
        <v>15000</v>
      </c>
      <c r="AN61" s="60">
        <v>4000</v>
      </c>
      <c r="AO61" s="60">
        <v>26000</v>
      </c>
      <c r="AP61" s="60"/>
      <c r="AQ61" s="60"/>
      <c r="AR61" s="60">
        <v>19500</v>
      </c>
      <c r="AS61" s="60"/>
      <c r="AT61" s="60">
        <v>1540629</v>
      </c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>
        <v>53784</v>
      </c>
      <c r="BG61" s="60">
        <v>237367</v>
      </c>
      <c r="BH61" s="60">
        <v>61836</v>
      </c>
      <c r="BI61" s="60">
        <v>175479</v>
      </c>
      <c r="BJ61" s="60">
        <v>224190</v>
      </c>
      <c r="BK61" s="73">
        <v>2999</v>
      </c>
      <c r="BL61" s="60">
        <v>77525</v>
      </c>
      <c r="BM61" s="60">
        <v>37167</v>
      </c>
      <c r="BN61" s="60">
        <v>53213</v>
      </c>
      <c r="BO61" s="60"/>
      <c r="BP61" s="60"/>
      <c r="BQ61" s="60">
        <v>44104</v>
      </c>
      <c r="BR61" s="83"/>
    </row>
    <row r="62" spans="1:70" s="3" customFormat="1" x14ac:dyDescent="0.25">
      <c r="A62" s="4">
        <v>892</v>
      </c>
      <c r="B62" s="19" t="s">
        <v>55</v>
      </c>
      <c r="C62" s="40">
        <f t="shared" si="1"/>
        <v>25043567</v>
      </c>
      <c r="D62" s="61">
        <v>23440020</v>
      </c>
      <c r="E62" s="62"/>
      <c r="F62" s="60"/>
      <c r="G62" s="60"/>
      <c r="H62" s="60">
        <f>16334+1144+576+400+1139</f>
        <v>19593</v>
      </c>
      <c r="I62" s="60"/>
      <c r="J62" s="60"/>
      <c r="K62" s="60"/>
      <c r="L62" s="60"/>
      <c r="M62" s="60">
        <v>304725</v>
      </c>
      <c r="N62" s="60">
        <v>4434</v>
      </c>
      <c r="O62" s="60">
        <v>1</v>
      </c>
      <c r="P62" s="60">
        <v>5</v>
      </c>
      <c r="Q62" s="60">
        <v>34004</v>
      </c>
      <c r="R62" s="60">
        <v>10000</v>
      </c>
      <c r="S62" s="60">
        <v>-10000</v>
      </c>
      <c r="T62" s="60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>
        <v>268262</v>
      </c>
      <c r="AH62" s="62"/>
      <c r="AI62" s="62"/>
      <c r="AJ62" s="62">
        <v>93000</v>
      </c>
      <c r="AK62" s="62"/>
      <c r="AL62" s="62"/>
      <c r="AM62" s="60"/>
      <c r="AN62" s="60"/>
      <c r="AO62" s="60"/>
      <c r="AP62" s="60"/>
      <c r="AQ62" s="60"/>
      <c r="AR62" s="60">
        <v>130350</v>
      </c>
      <c r="AS62" s="60"/>
      <c r="AT62" s="60"/>
      <c r="AU62" s="60">
        <v>537714</v>
      </c>
      <c r="AV62" s="60"/>
      <c r="AW62" s="60"/>
      <c r="AX62" s="60"/>
      <c r="AY62" s="60"/>
      <c r="AZ62" s="60"/>
      <c r="BA62" s="60"/>
      <c r="BB62" s="60"/>
      <c r="BC62" s="60"/>
      <c r="BD62" s="64">
        <v>15538</v>
      </c>
      <c r="BE62" s="64"/>
      <c r="BF62" s="60">
        <v>61018</v>
      </c>
      <c r="BG62" s="60"/>
      <c r="BH62" s="60">
        <v>11525</v>
      </c>
      <c r="BI62" s="60">
        <v>750</v>
      </c>
      <c r="BJ62" s="64">
        <v>75248</v>
      </c>
      <c r="BK62" s="74"/>
      <c r="BL62" s="64"/>
      <c r="BM62" s="64">
        <v>22521</v>
      </c>
      <c r="BN62" s="64">
        <v>24859</v>
      </c>
      <c r="BO62" s="60"/>
      <c r="BP62" s="60"/>
      <c r="BQ62" s="60"/>
      <c r="BR62" s="83"/>
    </row>
    <row r="63" spans="1:70" s="3" customFormat="1" x14ac:dyDescent="0.25">
      <c r="A63" s="4">
        <v>894</v>
      </c>
      <c r="B63" s="19" t="s">
        <v>56</v>
      </c>
      <c r="C63" s="40">
        <f t="shared" si="1"/>
        <v>15754398</v>
      </c>
      <c r="D63" s="61">
        <v>14577231</v>
      </c>
      <c r="E63" s="62"/>
      <c r="F63" s="60">
        <v>147733</v>
      </c>
      <c r="G63" s="60"/>
      <c r="H63" s="60">
        <f>17109+1634+25+452+15207+1569+6908</f>
        <v>42904</v>
      </c>
      <c r="I63" s="60"/>
      <c r="J63" s="60"/>
      <c r="K63" s="60"/>
      <c r="L63" s="60"/>
      <c r="M63" s="60">
        <v>0</v>
      </c>
      <c r="N63" s="60">
        <v>0</v>
      </c>
      <c r="O63" s="60">
        <v>74841</v>
      </c>
      <c r="P63" s="60">
        <v>0</v>
      </c>
      <c r="Q63" s="60">
        <v>22032</v>
      </c>
      <c r="R63" s="60"/>
      <c r="S63" s="60"/>
      <c r="T63" s="60"/>
      <c r="U63" s="62"/>
      <c r="V63" s="62"/>
      <c r="W63" s="62"/>
      <c r="X63" s="62">
        <v>91862</v>
      </c>
      <c r="Y63" s="62"/>
      <c r="Z63" s="62"/>
      <c r="AA63" s="62"/>
      <c r="AB63" s="62"/>
      <c r="AC63" s="62"/>
      <c r="AD63" s="62"/>
      <c r="AE63" s="62"/>
      <c r="AF63" s="62"/>
      <c r="AG63" s="62">
        <v>151451</v>
      </c>
      <c r="AH63" s="62">
        <v>48839</v>
      </c>
      <c r="AI63" s="62">
        <v>42168</v>
      </c>
      <c r="AJ63" s="62">
        <v>149058</v>
      </c>
      <c r="AK63" s="62"/>
      <c r="AL63" s="62"/>
      <c r="AM63" s="60">
        <v>26500</v>
      </c>
      <c r="AN63" s="60"/>
      <c r="AO63" s="60"/>
      <c r="AP63" s="60"/>
      <c r="AQ63" s="60"/>
      <c r="AR63" s="60">
        <v>241070</v>
      </c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>
        <v>4412</v>
      </c>
      <c r="BI63" s="60"/>
      <c r="BJ63" s="60">
        <v>48243</v>
      </c>
      <c r="BK63" s="73">
        <v>77</v>
      </c>
      <c r="BL63" s="60">
        <v>2629</v>
      </c>
      <c r="BM63" s="60">
        <v>22437</v>
      </c>
      <c r="BN63" s="60">
        <v>22842</v>
      </c>
      <c r="BO63" s="60"/>
      <c r="BP63" s="60"/>
      <c r="BQ63" s="60">
        <v>38069</v>
      </c>
      <c r="BR63" s="83"/>
    </row>
    <row r="64" spans="1:70" s="3" customFormat="1" x14ac:dyDescent="0.25">
      <c r="A64" s="4">
        <v>896</v>
      </c>
      <c r="B64" s="19" t="s">
        <v>57</v>
      </c>
      <c r="C64" s="40">
        <f t="shared" si="1"/>
        <v>22066872</v>
      </c>
      <c r="D64" s="61">
        <v>20614056</v>
      </c>
      <c r="E64" s="62"/>
      <c r="F64" s="60">
        <v>136989</v>
      </c>
      <c r="G64" s="60"/>
      <c r="H64" s="60">
        <f>67500+18049+40731+11375+55714+2564+38172+8509</f>
        <v>242614</v>
      </c>
      <c r="I64" s="60"/>
      <c r="J64" s="60"/>
      <c r="K64" s="60"/>
      <c r="L64" s="60"/>
      <c r="M64" s="60">
        <v>668</v>
      </c>
      <c r="N64" s="60">
        <v>41230</v>
      </c>
      <c r="O64" s="60">
        <v>0</v>
      </c>
      <c r="P64" s="60">
        <v>0</v>
      </c>
      <c r="Q64" s="60">
        <v>28832</v>
      </c>
      <c r="R64" s="60"/>
      <c r="S64" s="60"/>
      <c r="T64" s="60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>
        <v>180156</v>
      </c>
      <c r="AH64" s="62">
        <v>33494</v>
      </c>
      <c r="AI64" s="62">
        <v>42349</v>
      </c>
      <c r="AJ64" s="62">
        <v>190000</v>
      </c>
      <c r="AK64" s="62"/>
      <c r="AL64" s="62"/>
      <c r="AM64" s="60"/>
      <c r="AN64" s="60">
        <v>6500</v>
      </c>
      <c r="AO64" s="60">
        <v>23750</v>
      </c>
      <c r="AP64" s="60"/>
      <c r="AQ64" s="60"/>
      <c r="AR64" s="60">
        <v>15797</v>
      </c>
      <c r="AS64" s="60">
        <v>68949</v>
      </c>
      <c r="AT64" s="60"/>
      <c r="AU64" s="60"/>
      <c r="AV64" s="60"/>
      <c r="AW64" s="60"/>
      <c r="AX64" s="60"/>
      <c r="AY64" s="60"/>
      <c r="AZ64" s="60"/>
      <c r="BA64" s="60"/>
      <c r="BB64" s="60"/>
      <c r="BC64" s="60">
        <v>249270</v>
      </c>
      <c r="BD64" s="60">
        <v>15538</v>
      </c>
      <c r="BE64" s="60"/>
      <c r="BF64" s="60"/>
      <c r="BG64" s="60">
        <v>211</v>
      </c>
      <c r="BH64" s="60">
        <v>16764</v>
      </c>
      <c r="BI64" s="60">
        <v>3037</v>
      </c>
      <c r="BJ64" s="60">
        <v>54912</v>
      </c>
      <c r="BK64" s="73">
        <v>3826</v>
      </c>
      <c r="BL64" s="60">
        <v>48741</v>
      </c>
      <c r="BM64" s="60">
        <v>25050</v>
      </c>
      <c r="BN64" s="60">
        <v>24139</v>
      </c>
      <c r="BO64" s="60"/>
      <c r="BP64" s="60"/>
      <c r="BQ64" s="60"/>
      <c r="BR64" s="83"/>
    </row>
    <row r="65" spans="1:70" s="3" customFormat="1" x14ac:dyDescent="0.25">
      <c r="A65" s="4">
        <v>898</v>
      </c>
      <c r="B65" s="19" t="s">
        <v>58</v>
      </c>
      <c r="C65" s="40">
        <f t="shared" si="1"/>
        <v>15672157</v>
      </c>
      <c r="D65" s="60">
        <v>13455195</v>
      </c>
      <c r="E65" s="60"/>
      <c r="F65" s="60"/>
      <c r="G65" s="60"/>
      <c r="H65" s="60">
        <f>1599+653+660</f>
        <v>2912</v>
      </c>
      <c r="I65" s="60"/>
      <c r="J65" s="60"/>
      <c r="K65" s="60"/>
      <c r="L65" s="60"/>
      <c r="M65" s="60">
        <v>372653</v>
      </c>
      <c r="N65" s="60">
        <v>26937</v>
      </c>
      <c r="O65" s="60">
        <v>8281</v>
      </c>
      <c r="P65" s="60">
        <v>51193</v>
      </c>
      <c r="Q65" s="60">
        <v>13814</v>
      </c>
      <c r="R65" s="60"/>
      <c r="S65" s="60"/>
      <c r="T65" s="60"/>
      <c r="U65" s="60"/>
      <c r="V65" s="60"/>
      <c r="W65" s="60"/>
      <c r="X65" s="60">
        <v>405670</v>
      </c>
      <c r="Y65" s="60">
        <v>15633</v>
      </c>
      <c r="Z65" s="60"/>
      <c r="AA65" s="60"/>
      <c r="AB65" s="60"/>
      <c r="AC65" s="60"/>
      <c r="AD65" s="60"/>
      <c r="AE65" s="60"/>
      <c r="AF65" s="60"/>
      <c r="AG65" s="60">
        <v>128008</v>
      </c>
      <c r="AH65" s="60"/>
      <c r="AI65" s="60"/>
      <c r="AJ65" s="60">
        <v>88472</v>
      </c>
      <c r="AK65" s="60"/>
      <c r="AL65" s="60"/>
      <c r="AM65" s="60"/>
      <c r="AN65" s="60"/>
      <c r="AO65" s="60"/>
      <c r="AP65" s="60"/>
      <c r="AQ65" s="60"/>
      <c r="AR65" s="60">
        <v>105765</v>
      </c>
      <c r="AS65" s="60"/>
      <c r="AT65" s="60">
        <v>341834</v>
      </c>
      <c r="AU65" s="60"/>
      <c r="AV65" s="60"/>
      <c r="AW65" s="60"/>
      <c r="AX65" s="60"/>
      <c r="AY65" s="60"/>
      <c r="AZ65" s="60"/>
      <c r="BA65" s="60"/>
      <c r="BB65" s="60"/>
      <c r="BC65" s="60">
        <v>508394</v>
      </c>
      <c r="BD65" s="60"/>
      <c r="BE65" s="60"/>
      <c r="BF65" s="60">
        <v>30538</v>
      </c>
      <c r="BG65" s="60"/>
      <c r="BH65" s="60">
        <v>6086</v>
      </c>
      <c r="BI65" s="60"/>
      <c r="BJ65" s="60">
        <v>46820</v>
      </c>
      <c r="BK65" s="60">
        <v>11584</v>
      </c>
      <c r="BL65" s="60">
        <v>8449</v>
      </c>
      <c r="BM65" s="60">
        <v>21352</v>
      </c>
      <c r="BN65" s="60">
        <v>22567</v>
      </c>
      <c r="BO65" s="60"/>
      <c r="BP65" s="60"/>
      <c r="BQ65" s="60"/>
      <c r="BR65" s="84"/>
    </row>
    <row r="66" spans="1:70" s="3" customFormat="1" ht="15.75" thickBot="1" x14ac:dyDescent="0.3">
      <c r="A66" s="20"/>
      <c r="B66" s="21" t="s">
        <v>0</v>
      </c>
      <c r="C66" s="13">
        <f t="shared" ref="C66:G66" si="2">SUM(C8:C65)</f>
        <v>1775188724</v>
      </c>
      <c r="D66" s="13">
        <f t="shared" si="2"/>
        <v>1624560865</v>
      </c>
      <c r="E66" s="13">
        <f t="shared" si="2"/>
        <v>0</v>
      </c>
      <c r="F66" s="13">
        <f t="shared" si="2"/>
        <v>691623</v>
      </c>
      <c r="G66" s="13">
        <f t="shared" si="2"/>
        <v>0</v>
      </c>
      <c r="H66" s="13">
        <f t="shared" ref="H66:AS66" si="3">SUM(H8:H65)</f>
        <v>4014292</v>
      </c>
      <c r="I66" s="13">
        <f t="shared" ref="I66:AL66" si="4">SUM(I8:I65)</f>
        <v>34648</v>
      </c>
      <c r="J66" s="13">
        <f t="shared" si="4"/>
        <v>0</v>
      </c>
      <c r="K66" s="13">
        <f t="shared" si="4"/>
        <v>0</v>
      </c>
      <c r="L66" s="13">
        <f t="shared" si="4"/>
        <v>4254856</v>
      </c>
      <c r="M66" s="13">
        <f t="shared" si="4"/>
        <v>26642123</v>
      </c>
      <c r="N66" s="13">
        <f t="shared" si="4"/>
        <v>656723</v>
      </c>
      <c r="O66" s="13">
        <f t="shared" si="4"/>
        <v>1915477</v>
      </c>
      <c r="P66" s="13">
        <f t="shared" si="4"/>
        <v>5804304</v>
      </c>
      <c r="Q66" s="13">
        <f t="shared" si="4"/>
        <v>1800000</v>
      </c>
      <c r="R66" s="13">
        <f t="shared" si="4"/>
        <v>10000</v>
      </c>
      <c r="S66" s="13">
        <f t="shared" si="4"/>
        <v>-10000</v>
      </c>
      <c r="T66" s="13">
        <f t="shared" si="4"/>
        <v>650000</v>
      </c>
      <c r="U66" s="13">
        <f t="shared" si="4"/>
        <v>4432269</v>
      </c>
      <c r="V66" s="13">
        <f t="shared" si="4"/>
        <v>752375</v>
      </c>
      <c r="W66" s="13">
        <f t="shared" si="4"/>
        <v>176210</v>
      </c>
      <c r="X66" s="13">
        <f t="shared" si="4"/>
        <v>30076315</v>
      </c>
      <c r="Y66" s="13">
        <f t="shared" si="4"/>
        <v>3300327</v>
      </c>
      <c r="Z66" s="13">
        <f t="shared" si="4"/>
        <v>583500</v>
      </c>
      <c r="AA66" s="13">
        <f t="shared" si="4"/>
        <v>252544</v>
      </c>
      <c r="AB66" s="13">
        <f t="shared" si="4"/>
        <v>60000</v>
      </c>
      <c r="AC66" s="13">
        <f t="shared" si="4"/>
        <v>272000</v>
      </c>
      <c r="AD66" s="13">
        <f t="shared" si="4"/>
        <v>1777520</v>
      </c>
      <c r="AE66" s="13">
        <f t="shared" si="4"/>
        <v>123600</v>
      </c>
      <c r="AF66" s="13">
        <f t="shared" si="4"/>
        <v>-123600</v>
      </c>
      <c r="AG66" s="13">
        <f t="shared" si="4"/>
        <v>14000341</v>
      </c>
      <c r="AH66" s="13">
        <f t="shared" si="4"/>
        <v>924924</v>
      </c>
      <c r="AI66" s="13">
        <f t="shared" si="4"/>
        <v>1513812</v>
      </c>
      <c r="AJ66" s="13">
        <f t="shared" si="4"/>
        <v>5570805</v>
      </c>
      <c r="AK66" s="13">
        <f t="shared" si="4"/>
        <v>84472</v>
      </c>
      <c r="AL66" s="13">
        <f t="shared" si="4"/>
        <v>237492</v>
      </c>
      <c r="AM66" s="13">
        <f t="shared" si="3"/>
        <v>222013</v>
      </c>
      <c r="AN66" s="13">
        <f t="shared" si="3"/>
        <v>243750</v>
      </c>
      <c r="AO66" s="13">
        <f t="shared" si="3"/>
        <v>201750</v>
      </c>
      <c r="AP66" s="13">
        <f t="shared" si="3"/>
        <v>-4250</v>
      </c>
      <c r="AQ66" s="13">
        <f t="shared" si="3"/>
        <v>250000</v>
      </c>
      <c r="AR66" s="13">
        <f t="shared" si="3"/>
        <v>6350359</v>
      </c>
      <c r="AS66" s="13">
        <f t="shared" si="3"/>
        <v>1451837</v>
      </c>
      <c r="AT66" s="13">
        <f t="shared" ref="AT66:BN66" si="5">SUM(AT8:AT65)</f>
        <v>8126686</v>
      </c>
      <c r="AU66" s="13">
        <f>SUM(AU8:AU65)</f>
        <v>537714</v>
      </c>
      <c r="AV66" s="13">
        <f t="shared" si="5"/>
        <v>554759</v>
      </c>
      <c r="AW66" s="13">
        <f t="shared" si="5"/>
        <v>539728</v>
      </c>
      <c r="AX66" s="13">
        <f t="shared" si="5"/>
        <v>554790</v>
      </c>
      <c r="AY66" s="13">
        <f t="shared" si="5"/>
        <v>540000</v>
      </c>
      <c r="AZ66" s="13">
        <f t="shared" si="5"/>
        <v>540000</v>
      </c>
      <c r="BA66" s="13">
        <f t="shared" si="5"/>
        <v>537641</v>
      </c>
      <c r="BB66" s="13">
        <f t="shared" si="5"/>
        <v>575339</v>
      </c>
      <c r="BC66" s="13">
        <f t="shared" si="5"/>
        <v>5276238</v>
      </c>
      <c r="BD66" s="13">
        <f t="shared" si="5"/>
        <v>351610</v>
      </c>
      <c r="BE66" s="13">
        <f t="shared" si="5"/>
        <v>70000</v>
      </c>
      <c r="BF66" s="13">
        <f t="shared" si="5"/>
        <v>799144</v>
      </c>
      <c r="BG66" s="13">
        <f t="shared" si="5"/>
        <v>522639</v>
      </c>
      <c r="BH66" s="13">
        <f t="shared" si="5"/>
        <v>1000000</v>
      </c>
      <c r="BI66" s="13">
        <f t="shared" ref="BI66" si="6">SUM(BI8:BI65)</f>
        <v>654845</v>
      </c>
      <c r="BJ66" s="13">
        <f t="shared" ref="BJ66" si="7">SUM(BJ8:BJ65)</f>
        <v>3735062</v>
      </c>
      <c r="BK66" s="13">
        <f t="shared" si="5"/>
        <v>199328</v>
      </c>
      <c r="BL66" s="13">
        <f t="shared" si="5"/>
        <v>2095585</v>
      </c>
      <c r="BM66" s="13">
        <f t="shared" si="5"/>
        <v>1500000</v>
      </c>
      <c r="BN66" s="13">
        <f t="shared" si="5"/>
        <v>1500000</v>
      </c>
      <c r="BO66" s="13">
        <f t="shared" ref="BO66:BR66" si="8">SUM(BO8:BO65)</f>
        <v>0</v>
      </c>
      <c r="BP66" s="13">
        <f t="shared" si="8"/>
        <v>412340</v>
      </c>
      <c r="BQ66" s="13">
        <f t="shared" si="8"/>
        <v>810000</v>
      </c>
      <c r="BR66" s="81">
        <f t="shared" si="8"/>
        <v>0</v>
      </c>
    </row>
    <row r="67" spans="1:70" ht="15.75" thickTop="1" x14ac:dyDescent="0.25"/>
    <row r="68" spans="1:70" x14ac:dyDescent="0.25">
      <c r="H68" s="66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BF68" s="36"/>
      <c r="BG68" s="36"/>
      <c r="BH68" s="36"/>
    </row>
    <row r="69" spans="1:70" x14ac:dyDescent="0.25">
      <c r="B69" s="1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BF69" s="36"/>
      <c r="BG69" s="36"/>
      <c r="BH69" s="36"/>
    </row>
    <row r="70" spans="1:70" x14ac:dyDescent="0.25"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BF70" s="36"/>
      <c r="BG70" s="36"/>
      <c r="BH70" s="36"/>
    </row>
    <row r="71" spans="1:70" x14ac:dyDescent="0.25">
      <c r="B71" s="22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BF71" s="36"/>
      <c r="BG71" s="36"/>
      <c r="BH71" s="36"/>
    </row>
    <row r="72" spans="1:70" x14ac:dyDescent="0.25">
      <c r="B72" s="22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BF72" s="36"/>
      <c r="BG72" s="36"/>
      <c r="BH72" s="36"/>
    </row>
    <row r="73" spans="1:70" x14ac:dyDescent="0.25">
      <c r="D73" s="38"/>
      <c r="E73" s="38"/>
      <c r="H73" s="37"/>
      <c r="I73" s="37"/>
      <c r="J73" s="37"/>
      <c r="K73" s="37"/>
      <c r="L73" s="37"/>
      <c r="N73" s="37"/>
      <c r="O73" s="37"/>
      <c r="P73" s="37"/>
      <c r="Q73" s="37"/>
      <c r="R73" s="37"/>
      <c r="S73" s="37"/>
      <c r="T73" s="37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Q73" s="37"/>
      <c r="AR73" s="37"/>
      <c r="AS73" s="37"/>
      <c r="BD73" s="36"/>
      <c r="BE73" s="36"/>
      <c r="BI73" s="36"/>
      <c r="BJ73" s="36"/>
      <c r="BK73" s="76"/>
      <c r="BL73" s="36"/>
      <c r="BM73" s="36"/>
      <c r="BN73" s="36"/>
      <c r="BO73" s="36"/>
      <c r="BP73" s="36"/>
      <c r="BQ73" s="36"/>
    </row>
    <row r="74" spans="1:70" s="9" customFormat="1" x14ac:dyDescent="0.25">
      <c r="C74" s="39"/>
      <c r="D74" s="39"/>
      <c r="E74" s="39"/>
      <c r="F74" s="39"/>
      <c r="G74" s="39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9"/>
      <c r="BE74" s="39"/>
      <c r="BF74" s="37"/>
      <c r="BG74" s="37"/>
      <c r="BH74" s="37"/>
      <c r="BI74" s="39"/>
      <c r="BJ74" s="39"/>
      <c r="BK74" s="77"/>
      <c r="BL74" s="39"/>
      <c r="BM74" s="39"/>
      <c r="BN74" s="39"/>
      <c r="BO74" s="39"/>
      <c r="BP74" s="39"/>
      <c r="BQ74" s="39"/>
    </row>
    <row r="75" spans="1:70" s="9" customFormat="1" x14ac:dyDescent="0.25">
      <c r="C75" s="39"/>
      <c r="D75" s="39"/>
      <c r="E75" s="39"/>
      <c r="F75" s="39"/>
      <c r="G75" s="39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9"/>
      <c r="BE75" s="39"/>
      <c r="BF75" s="37"/>
      <c r="BG75" s="37"/>
      <c r="BH75" s="37"/>
      <c r="BI75" s="39"/>
      <c r="BJ75" s="39"/>
      <c r="BK75" s="77"/>
      <c r="BL75" s="39"/>
      <c r="BM75" s="39"/>
      <c r="BN75" s="39"/>
      <c r="BO75" s="39"/>
      <c r="BP75" s="39"/>
      <c r="BQ75" s="39"/>
    </row>
    <row r="76" spans="1:70" x14ac:dyDescent="0.25"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AQ76" s="37"/>
      <c r="AR76" s="37"/>
      <c r="AS76" s="37"/>
      <c r="BD76" s="36"/>
      <c r="BE76" s="36"/>
      <c r="BI76" s="36"/>
      <c r="BJ76" s="36"/>
      <c r="BK76" s="76"/>
      <c r="BL76" s="36"/>
      <c r="BM76" s="36"/>
      <c r="BN76" s="36"/>
      <c r="BO76" s="36"/>
      <c r="BP76" s="36"/>
      <c r="BQ76" s="36"/>
    </row>
    <row r="77" spans="1:70" x14ac:dyDescent="0.25"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AQ77" s="37"/>
      <c r="AR77" s="37"/>
      <c r="AS77" s="37"/>
      <c r="BD77" s="36"/>
      <c r="BE77" s="36"/>
      <c r="BI77" s="36"/>
      <c r="BJ77" s="36"/>
      <c r="BK77" s="76"/>
      <c r="BL77" s="36"/>
      <c r="BM77" s="36"/>
      <c r="BN77" s="36"/>
      <c r="BO77" s="36"/>
      <c r="BP77" s="36"/>
      <c r="BQ77" s="36"/>
    </row>
    <row r="78" spans="1:70" x14ac:dyDescent="0.25"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</row>
  </sheetData>
  <mergeCells count="4">
    <mergeCell ref="D4:D6"/>
    <mergeCell ref="C4:C6"/>
    <mergeCell ref="M4:P4"/>
    <mergeCell ref="F4:K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118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2023-11-30T17:03:57Z</dcterms:modified>
</cp:coreProperties>
</file>