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13_ncr:1_{20A0628A-75E5-46C2-A733-043CD5BCEC26}" xr6:coauthVersionLast="47" xr6:coauthVersionMax="47" xr10:uidLastSave="{00000000-0000-0000-0000-000000000000}"/>
  <bookViews>
    <workbookView xWindow="38280" yWindow="-120" windowWidth="38640" windowHeight="21120" firstSheet="1" activeTab="1" xr2:uid="{00000000-000D-0000-FFFF-FFFF00000000}"/>
  </bookViews>
  <sheets>
    <sheet name="P &amp; I" sheetId="4" state="hidden" r:id="rId1"/>
    <sheet name="Sheet1" sheetId="1" r:id="rId2"/>
    <sheet name="Sheet2" sheetId="5" state="hidden" r:id="rId3"/>
  </sheets>
  <definedNames>
    <definedName name="_xlnm._FilterDatabase" localSheetId="1" hidden="1">Sheet1!$A$1:$AI$76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6" i="1" l="1"/>
  <c r="O66" i="1"/>
  <c r="AI29" i="1"/>
  <c r="C29" i="1" s="1"/>
  <c r="AI18" i="1"/>
  <c r="DB66" i="1"/>
  <c r="AG61" i="1"/>
  <c r="N66" i="1"/>
  <c r="AD66" i="1"/>
  <c r="AE66" i="1"/>
  <c r="DF66" i="1"/>
  <c r="AG64" i="1"/>
  <c r="EL66" i="1"/>
  <c r="AI14" i="1" l="1"/>
  <c r="AI35" i="1"/>
  <c r="AI30" i="1"/>
  <c r="AI27" i="1"/>
  <c r="AI24" i="1"/>
  <c r="AI20" i="1"/>
  <c r="AI15" i="1"/>
  <c r="AI9" i="1"/>
  <c r="FE66" i="1"/>
  <c r="FD66" i="1"/>
  <c r="AI65" i="1"/>
  <c r="AI64" i="1"/>
  <c r="AI61" i="1"/>
  <c r="AI60" i="1"/>
  <c r="AI59" i="1"/>
  <c r="AI55" i="1"/>
  <c r="AI54" i="1"/>
  <c r="AI51" i="1"/>
  <c r="AI46" i="1"/>
  <c r="AI45" i="1"/>
  <c r="AI44" i="1"/>
  <c r="AI42" i="1"/>
  <c r="AI34" i="1"/>
  <c r="AI33" i="1"/>
  <c r="AI32" i="1"/>
  <c r="AI25" i="1"/>
  <c r="AI23" i="1"/>
  <c r="AI19" i="1"/>
  <c r="AI17" i="1"/>
  <c r="AI13" i="1"/>
  <c r="AI12" i="1"/>
  <c r="AI10" i="1"/>
  <c r="AI8" i="1"/>
  <c r="AI62" i="1"/>
  <c r="AI50" i="1"/>
  <c r="AI40" i="1"/>
  <c r="AI38" i="1"/>
  <c r="AI36" i="1"/>
  <c r="AI31" i="1"/>
  <c r="AI28" i="1"/>
  <c r="AI26" i="1"/>
  <c r="AI63" i="1"/>
  <c r="AI47" i="1"/>
  <c r="AI39" i="1"/>
  <c r="AC66" i="1"/>
  <c r="AA66" i="1"/>
  <c r="AB66" i="1"/>
  <c r="M66" i="1"/>
  <c r="ER66" i="1"/>
  <c r="CP66" i="1"/>
  <c r="EK66" i="1"/>
  <c r="EJ66" i="1"/>
  <c r="EI66" i="1"/>
  <c r="EH66" i="1"/>
  <c r="AI21" i="1"/>
  <c r="DA66" i="1"/>
  <c r="CZ66" i="1"/>
  <c r="AI58" i="1"/>
  <c r="AT66" i="1"/>
  <c r="AW66" i="1"/>
  <c r="AV66" i="1"/>
  <c r="Z66" i="1"/>
  <c r="L66" i="1"/>
  <c r="X66" i="1"/>
  <c r="Y66" i="1"/>
  <c r="FW66" i="1"/>
  <c r="FV66" i="1"/>
  <c r="AG63" i="1"/>
  <c r="EG66" i="1" l="1"/>
  <c r="EF66" i="1"/>
  <c r="EE66" i="1"/>
  <c r="ED66" i="1"/>
  <c r="EC66" i="1"/>
  <c r="EB66" i="1"/>
  <c r="EA66" i="1"/>
  <c r="DZ66" i="1"/>
  <c r="DY66" i="1"/>
  <c r="DX66" i="1"/>
  <c r="DW66" i="1"/>
  <c r="AI49" i="1"/>
  <c r="DV66" i="1"/>
  <c r="FP66" i="1" l="1"/>
  <c r="DU66" i="1"/>
  <c r="DT66" i="1"/>
  <c r="CO66" i="1"/>
  <c r="BB66" i="1"/>
  <c r="AY66" i="1"/>
  <c r="BG66" i="1"/>
  <c r="BH66" i="1"/>
  <c r="W66" i="1"/>
  <c r="DE66" i="1"/>
  <c r="DD66" i="1"/>
  <c r="K66" i="1" l="1"/>
  <c r="J66" i="1"/>
  <c r="CY66" i="1"/>
  <c r="BZ66" i="1"/>
  <c r="BW66" i="1"/>
  <c r="BV66" i="1"/>
  <c r="FB66" i="1" l="1"/>
  <c r="FC66" i="1"/>
  <c r="AI16" i="1"/>
  <c r="AI22" i="1"/>
  <c r="FR66" i="1"/>
  <c r="DS66" i="1"/>
  <c r="FU66" i="1"/>
  <c r="FT66" i="1"/>
  <c r="DR66" i="1" l="1"/>
  <c r="DQ66" i="1"/>
  <c r="DP66" i="1"/>
  <c r="D48" i="1" l="1"/>
  <c r="FG66" i="1"/>
  <c r="EZ66" i="1" l="1"/>
  <c r="EX66" i="1"/>
  <c r="EW66" i="1"/>
  <c r="EV66" i="1"/>
  <c r="CN66" i="1"/>
  <c r="EQ66" i="1" l="1"/>
  <c r="CV66" i="1"/>
  <c r="CW66" i="1"/>
  <c r="CX66" i="1"/>
  <c r="BA66" i="1"/>
  <c r="AX66" i="1"/>
  <c r="C61" i="1" l="1"/>
  <c r="I66" i="1"/>
  <c r="V66" i="1"/>
  <c r="C41" i="1"/>
  <c r="CM66" i="1" l="1"/>
  <c r="AI57" i="1" l="1"/>
  <c r="FN66" i="1"/>
  <c r="FL66" i="1"/>
  <c r="EN66" i="1"/>
  <c r="H66" i="1" l="1"/>
  <c r="FY66" i="1"/>
  <c r="BP66" i="1"/>
  <c r="BU66" i="1" l="1"/>
  <c r="BT66" i="1"/>
  <c r="F66" i="1" l="1"/>
  <c r="G66" i="1"/>
  <c r="BM66" i="1" l="1"/>
  <c r="FK66" i="1"/>
  <c r="FJ66" i="1"/>
  <c r="EU66" i="1"/>
  <c r="ET66" i="1"/>
  <c r="U66" i="1"/>
  <c r="T66" i="1"/>
  <c r="CL66" i="1"/>
  <c r="S66" i="1"/>
  <c r="FZ66" i="1" l="1"/>
  <c r="BO66" i="1" l="1"/>
  <c r="BN66" i="1"/>
  <c r="CK66" i="1" l="1"/>
  <c r="CJ66" i="1"/>
  <c r="R66" i="1"/>
  <c r="EP66" i="1"/>
  <c r="AI11" i="1" l="1"/>
  <c r="Q66" i="1"/>
  <c r="CE66" i="1"/>
  <c r="AZ66" i="1"/>
  <c r="P66" i="1"/>
  <c r="FQ66" i="1" l="1"/>
  <c r="AS66" i="1"/>
  <c r="AR66" i="1"/>
  <c r="CC66" i="1" l="1"/>
  <c r="AQ66" i="1"/>
  <c r="BL66" i="1" l="1"/>
  <c r="BI66" i="1" l="1"/>
  <c r="BE66" i="1" l="1"/>
  <c r="FX66" i="1" l="1"/>
  <c r="FA66" i="1" l="1"/>
  <c r="CD66" i="1" l="1"/>
  <c r="AU66" i="1" l="1"/>
  <c r="BX66" i="1" l="1"/>
  <c r="BY66" i="1"/>
  <c r="CA66" i="1"/>
  <c r="CB66" i="1" l="1"/>
  <c r="GA66" i="1" l="1"/>
  <c r="CI66" i="1" l="1"/>
  <c r="C8" i="1"/>
  <c r="CH66" i="1"/>
  <c r="EO66" i="1" l="1"/>
  <c r="BK66" i="1" l="1"/>
  <c r="BR66" i="1"/>
  <c r="CU66" i="1"/>
  <c r="BS66" i="1"/>
  <c r="BQ66" i="1"/>
  <c r="CG66" i="1" l="1"/>
  <c r="BF66" i="1" l="1"/>
  <c r="BJ66" i="1" l="1"/>
  <c r="BD66" i="1" l="1"/>
  <c r="CQ66" i="1"/>
  <c r="BC66" i="1"/>
  <c r="CF66" i="1" l="1"/>
  <c r="FM66" i="1" l="1"/>
  <c r="FF66" i="1"/>
  <c r="FH66" i="1"/>
  <c r="EY66" i="1"/>
  <c r="ES66" i="1"/>
  <c r="C54" i="1"/>
  <c r="CT66" i="1"/>
  <c r="FO66" i="1" l="1"/>
  <c r="FI66" i="1"/>
  <c r="EM66" i="1"/>
  <c r="E66" i="1"/>
  <c r="DC66" i="1"/>
  <c r="DN66" i="1" l="1"/>
  <c r="DM66" i="1"/>
  <c r="DL66" i="1" l="1"/>
  <c r="DK66" i="1"/>
  <c r="DJ66" i="1"/>
  <c r="DI66" i="1"/>
  <c r="DO66" i="1"/>
  <c r="C45" i="1" l="1"/>
  <c r="C22" i="1"/>
  <c r="C20" i="1"/>
  <c r="C47" i="1"/>
  <c r="C9" i="1"/>
  <c r="C31" i="1"/>
  <c r="C40" i="1"/>
  <c r="DH66" i="1"/>
  <c r="C46" i="1"/>
  <c r="C16" i="1"/>
  <c r="C33" i="1"/>
  <c r="C34" i="1"/>
  <c r="C38" i="1"/>
  <c r="C43" i="1"/>
  <c r="C48" i="1"/>
  <c r="C52" i="1"/>
  <c r="GB66" i="1" l="1"/>
  <c r="C51" i="1" l="1"/>
  <c r="C39" i="1"/>
  <c r="C18" i="1"/>
  <c r="C13" i="1"/>
  <c r="C12" i="1"/>
  <c r="C15" i="1"/>
  <c r="C17" i="1"/>
  <c r="C23" i="1"/>
  <c r="C36" i="1"/>
  <c r="C27" i="1"/>
  <c r="C14" i="1"/>
  <c r="C42" i="1"/>
  <c r="C21" i="1"/>
  <c r="C30" i="1" l="1"/>
  <c r="AK66" i="1"/>
  <c r="AL66" i="1"/>
  <c r="DG66" i="1" l="1"/>
  <c r="C50" i="1"/>
  <c r="C44" i="1"/>
  <c r="C26" i="1"/>
  <c r="C11" i="1"/>
  <c r="C49" i="1" l="1"/>
  <c r="C32" i="1" l="1"/>
  <c r="C53" i="1"/>
  <c r="AM66" i="1" l="1"/>
  <c r="AN66" i="1"/>
  <c r="AO66" i="1"/>
  <c r="AP66" i="1"/>
  <c r="C37" i="1" l="1"/>
  <c r="C24" i="1"/>
  <c r="C10" i="1"/>
  <c r="FS66" i="1"/>
  <c r="C19" i="1"/>
  <c r="C35" i="1"/>
  <c r="C28" i="1"/>
  <c r="C25" i="1"/>
  <c r="C55" i="1"/>
  <c r="C56" i="1"/>
  <c r="C57" i="1"/>
  <c r="C59" i="1"/>
  <c r="C60" i="1"/>
  <c r="C62" i="1"/>
  <c r="C63" i="1"/>
  <c r="C64" i="1"/>
  <c r="C65" i="1"/>
  <c r="C58" i="1" l="1"/>
  <c r="AJ66" i="1"/>
  <c r="D66" i="1" l="1"/>
  <c r="AH66" i="1"/>
  <c r="AG66" i="1" l="1"/>
  <c r="AI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tc={23118293-F728-4A30-940C-9F092326A13C}</author>
    <author>tc={065A2CB9-0CC2-41DA-A9EB-EF819177A4EF}</author>
    <author>tc={C28F3CC1-7B8D-497F-B2E0-F5BB70591189}</author>
    <author>tc={B3950075-465C-48AB-B6E5-C429F0C28FC8}</author>
    <author>tc={3B165AD4-10E1-4EA8-8987-0E14DEEB205D}</author>
    <author>tc={BDABC49A-7CA6-4D11-B32B-92B5AD1C6E87}</author>
    <author>tc={21AB62C6-2E81-4633-BBF1-40DF559FE648}</author>
    <author>tc={3ADA558F-9F1F-4F26-91B6-BB086E558150}</author>
    <author>tc={0A935F88-8E6A-40ED-A4E3-93C94286B8DA}</author>
    <author>tc={BD21B798-C6D6-459A-8E33-B78375CFDBA8}</author>
  </authors>
  <commentList>
    <comment ref="E1" authorId="0" shapeId="0" xr:uid="{C794EAB0-3861-4C2E-BE01-C843B4C96C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0DFEDE75-5F52-4989-9CC6-79FE5321A7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60247168-D8E8-41CE-B3AE-8EE3EA8962E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78D1FC-1903-46F2-AF6E-30EFEB6DFB7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212CEF8B-5038-4CA4-933D-586DE456A62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8D9DDDA-9E9A-4A3C-BAFC-CA195C8A49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64FF8073-1275-40D9-97FF-137D213862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75C3297-4D4B-4FF3-A561-6B3A2DA19C1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6BF3BD36-5722-41F9-8CA1-95036F96A8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22746737-923E-43D5-B510-65FE44E107A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O1" authorId="0" shapeId="0" xr:uid="{50C260B2-694C-4605-BBA9-4D494101397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P1" authorId="0" shapeId="0" xr:uid="{49994232-CD75-4168-97CD-16889E59A1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Q1" authorId="0" shapeId="0" xr:uid="{2AFD3BA5-9985-4113-A635-928EF63451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R1" authorId="0" shapeId="0" xr:uid="{A8C826D1-9320-4BC6-B449-321CB38160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295290C5-DFDE-41DF-BCB2-69E39C3FB2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8CBB32EB-7CF4-4AE6-ABFE-DE05A2CA65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65782C8C-87D9-46F1-B640-32844ABECF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DB9D045E-B7EC-432F-94D8-C54DE92D7B3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C864407C-38EF-4B86-8584-2010BA7CC6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X1" authorId="0" shapeId="0" xr:uid="{7FBB3B5E-FB86-4DBD-A9C7-8D6C613080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Y1" authorId="0" shapeId="0" xr:uid="{3F071CB8-777B-416A-A36C-59632098639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Z1" authorId="0" shapeId="0" xr:uid="{654B7D95-9D5D-4221-8EB9-C9C082BD7F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A1" authorId="0" shapeId="0" xr:uid="{C9834469-DA83-4CB9-BCEB-4CF70913F3D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B1" authorId="0" shapeId="0" xr:uid="{C6A6EAE4-B9A8-4C36-B0A0-1E19CC3286D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C1" authorId="0" shapeId="0" xr:uid="{38758D03-F907-4C2B-B5A4-18639159C1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D1" authorId="0" shapeId="0" xr:uid="{C07C3E73-16BD-4198-B7EF-F23159CA5B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E1" authorId="0" shapeId="0" xr:uid="{9FF23977-2D12-417B-A9F9-2A8CA0EA110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F1" authorId="0" shapeId="0" xr:uid="{668E5EDB-7FFC-4348-A9D7-2651C88C2C0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U1" authorId="0" shapeId="0" xr:uid="{866D5BAF-227B-4C66-B56F-64B612272D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V1" authorId="0" shapeId="0" xr:uid="{448F2225-4FE1-4FBC-B1DA-85166F5F8C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W1" authorId="0" shapeId="0" xr:uid="{878FF372-B9CA-4632-A0CE-90AAA704CA4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X1" authorId="0" shapeId="0" xr:uid="{D8D050A9-E09D-4D41-BDBD-D50FE328AD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Y1" authorId="0" shapeId="0" xr:uid="{7CC04608-45CF-4A80-B029-0461BA08B6F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Z1" authorId="0" shapeId="0" xr:uid="{BE6E66A2-D8F4-42DD-80FF-9AF1677EB1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11/17/2023
</t>
        </r>
      </text>
    </comment>
    <comment ref="BA1" authorId="0" shapeId="0" xr:uid="{36530F34-DFD6-4BA6-8871-A1FAA625F5A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 02/16/024
</t>
        </r>
      </text>
    </comment>
    <comment ref="BB1" authorId="0" shapeId="0" xr:uid="{4F6EA283-0D32-473C-BFFF-108F924BFD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 02/16/024
</t>
        </r>
      </text>
    </comment>
    <comment ref="BC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BD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BG1" authorId="0" shapeId="0" xr:uid="{93884CE5-0CA2-4D1A-B98C-B02877508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03/17/2023
</t>
        </r>
      </text>
    </comment>
    <comment ref="BH1" authorId="0" shapeId="0" xr:uid="{60EB639C-663A-476D-9050-E2203547C1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03/15/2024
</t>
        </r>
      </text>
    </comment>
    <comment ref="BJ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K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L1" authorId="0" shapeId="0" xr:uid="{A49DDAE9-2B79-413C-8503-1145D51E36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BM1" authorId="0" shapeId="0" xr:uid="{5B0C93E5-2229-4692-AF19-8FAE6735AA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BN1" authorId="0" shapeId="0" xr:uid="{559BC9F5-AC7E-424C-8D7F-16870B79C42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memo 1/23/2024 Reversal of Recall for Catawba $8621.00</t>
        </r>
      </text>
    </comment>
    <comment ref="BO1" authorId="0" shapeId="0" xr:uid="{933FE63F-FFBB-4433-9F46-34553B56AE0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P1" authorId="0" shapeId="0" xr:uid="{89414751-9377-4150-97F8-2FAD000F42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Q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R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S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T1" authorId="0" shapeId="0" xr:uid="{9A1D6255-D7DF-4446-BDEA-FCB2017B122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U1" authorId="0" shapeId="0" xr:uid="{3600F823-0505-493E-AFB7-87B9B704FEF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V1" authorId="0" shapeId="0" xr:uid="{79592143-8666-412E-8DB5-E53DDCF05A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SBCC  10/20/2023
</t>
        </r>
      </text>
    </comment>
    <comment ref="BW1" authorId="0" shapeId="0" xr:uid="{3FEF889F-49F7-49D2-8EE8-70BB74BA3F6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SBCC  10/20/2023
</t>
        </r>
      </text>
    </comment>
    <comment ref="BX1" authorId="0" shapeId="0" xr:uid="{359D94A9-1647-4C70-BC43-A6B56CAC73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07/12/2023</t>
        </r>
      </text>
    </comment>
    <comment ref="BY1" authorId="0" shapeId="0" xr:uid="{D2B23FD8-5C2F-4A70-BC98-4AEEECF4A8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Z1" authorId="0" shapeId="0" xr:uid="{05E5FA03-6CED-422D-92C1-160D38A299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CA1" authorId="0" shapeId="0" xr:uid="{1D7382FB-9810-4CDB-89BA-9903D30C48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07/21/2023
</t>
        </r>
      </text>
    </comment>
    <comment ref="CB1" authorId="0" shapeId="0" xr:uid="{EFA57E1E-880B-4F1C-A235-5725B9A854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C1" authorId="0" shapeId="0" xr:uid="{01256DF0-F06B-4E5B-938B-20C1CC26D9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D1" authorId="0" shapeId="0" xr:uid="{FAB007F6-8395-44A0-8131-BA601328712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CE1" authorId="0" shapeId="0" xr:uid="{752EAFA1-7509-4ABD-A05F-221DD20104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CF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G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H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I1" authorId="0" shapeId="0" xr:uid="{BB6EE691-F6A0-4382-89ED-3198E8D154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J1" authorId="0" shapeId="0" xr:uid="{B9941F9F-9B06-4083-B229-315F891F11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K1" authorId="0" shapeId="0" xr:uid="{B491AA45-69D7-4310-83B9-C559223EF4E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L1" authorId="0" shapeId="0" xr:uid="{7DE44FD4-6869-485A-BAE4-E5D3213C4D3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M1" authorId="0" shapeId="0" xr:uid="{919FADB6-6493-44C0-8DD4-5EFBACB820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N1" authorId="0" shapeId="0" xr:uid="{D200EF2D-6463-48D6-A618-98530AB19A5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O1" authorId="0" shapeId="0" xr:uid="{5AD45E2B-1175-46DA-B8C0-BDA880489E8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P1" authorId="0" shapeId="0" xr:uid="{73DAF1A7-B61F-4502-B336-04596640022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T1" authorId="1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CU1" authorId="1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DC1" authorId="1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D1" authorId="1" shapeId="0" xr:uid="{C17A81F1-95E6-4F81-9FC2-7C9A911240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E1" authorId="1" shapeId="0" xr:uid="{2BD83772-C5DD-41B1-BD3A-781190680EB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F1" authorId="1" shapeId="0" xr:uid="{47D83D4F-BAE5-4D57-8DE0-F8A520940E8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G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DH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DI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J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K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L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M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N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O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P1" authorId="0" shapeId="0" xr:uid="{7995DC22-F935-4A29-8725-E37645335F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Q1" authorId="0" shapeId="0" xr:uid="{AFE691CF-78A4-46EF-9AA4-C88C1C166F5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R1" authorId="0" shapeId="0" xr:uid="{6BBC9FC0-10C5-4C07-BD5F-72078F7BCD9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S1" authorId="0" shapeId="0" xr:uid="{DDBBF941-EA52-463C-9EB1-8B89B46873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T1" authorId="0" shapeId="0" xr:uid="{5E563C0C-16F4-407E-973D-37A633473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U1" authorId="0" shapeId="0" xr:uid="{A597961E-D95B-4F29-AA2D-ABE27CFE1C4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V1" authorId="0" shapeId="0" xr:uid="{407E64A2-BFC3-45E6-8C5B-F3E51DC5745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W1" authorId="0" shapeId="0" xr:uid="{3FAF8477-E641-4976-8C20-F97FD5CC45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X1" authorId="0" shapeId="0" xr:uid="{05D9601D-84AF-49A9-8783-AE8E452A9CF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Y1" authorId="0" shapeId="0" xr:uid="{29080831-180A-4580-92BA-FA9B4CAC12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Z1" authorId="0" shapeId="0" xr:uid="{437CBC1F-6375-4FF3-90D0-5F7CA1B13A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A1" authorId="0" shapeId="0" xr:uid="{7B4684ED-6ACA-4CB7-80E2-70EA298815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B1" authorId="0" shapeId="0" xr:uid="{92324EA1-4FC0-4830-BD56-AB9C22DFC9C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C1" authorId="0" shapeId="0" xr:uid="{0ED5B377-33E8-442A-BD36-E9BD9A9E4E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D1" authorId="0" shapeId="0" xr:uid="{BA87457B-28BB-421A-A0CF-0A11E067059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E1" authorId="0" shapeId="0" xr:uid="{7FCDE4C3-EB7D-4D71-AE60-74B62C0FE8B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F1" authorId="0" shapeId="0" xr:uid="{BBAA563F-5DEB-4DC7-B125-3F35AE659F0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G1" authorId="0" shapeId="0" xr:uid="{B8C3B39A-BE03-4CA7-B8B9-76E43806F4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H1" authorId="0" shapeId="0" xr:uid="{C71A8950-1009-46B0-B58F-96678B8247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I1" authorId="0" shapeId="0" xr:uid="{C90C493B-ED3A-4578-84CF-5BFE1F3C51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J1" authorId="0" shapeId="0" xr:uid="{7CC117DC-333A-4DB4-AA0C-A9D52DB4891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K1" authorId="0" shapeId="0" xr:uid="{DD9BC6DB-97EF-4DA6-B7FD-E25F305348C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L1" authorId="0" shapeId="0" xr:uid="{2A29E999-5A8E-4EAA-8016-5F28E60296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M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EN1" authorId="0" shapeId="0" xr:uid="{12933550-C8F5-45DA-BB03-9DD5B6DA3C3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EQ1" authorId="0" shapeId="0" xr:uid="{9389F273-E671-4A93-BD34-4B3CD02856B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02/16/2024
</t>
        </r>
      </text>
    </comment>
    <comment ref="ER1" authorId="0" shapeId="0" xr:uid="{8EA9DA45-5480-4D93-B6DC-1A5002B3093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02/16/2024
</t>
        </r>
      </text>
    </comment>
    <comment ref="ES1" authorId="1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T1" authorId="1" shapeId="0" xr:uid="{48D9B860-B86C-41DA-9135-5B355A11C7E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U1" authorId="1" shapeId="0" xr:uid="{0591823B-8CB7-41E3-ADC3-EF5079FE61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V1" authorId="1" shapeId="0" xr:uid="{DA37FFFD-0B3B-4A56-8BD5-7CB629EB7EA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W1" authorId="1" shapeId="0" xr:uid="{EDE770E5-A909-4B79-8D98-CB71B5482EF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X1" authorId="1" shapeId="0" xr:uid="{5D4B1EBC-F3CC-4B37-A879-BC7BF760698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Y1" authorId="1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Z1" authorId="1" shapeId="0" xr:uid="{EA1C070D-A5C2-46B3-B53E-2DEBDBAF1C9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FF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FG1" authorId="0" shapeId="0" xr:uid="{58C6CA5F-18BD-4A8C-A53E-CBB07278CC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FH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FI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FJ1" authorId="0" shapeId="0" xr:uid="{D641E038-F83E-4D5A-AF98-2DE0609013D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FK1" authorId="0" shapeId="0" xr:uid="{A81BB567-F550-4B82-8218-29B6B7160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FL1" authorId="0" shapeId="0" xr:uid="{1F004DC2-1896-4F7E-BD15-CF8BE39EE9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FO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FP1" authorId="2" shapeId="0" xr:uid="{23118293-F728-4A30-940C-9F092326A13C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FR1" authorId="3" shapeId="0" xr:uid="{065A2CB9-0CC2-41DA-A9EB-EF819177A4EF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FS1" authorId="4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FT1" authorId="0" shapeId="0" xr:uid="{3169A3CE-E75F-412C-B119-40CB0F6AAD7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U1" authorId="0" shapeId="0" xr:uid="{ED59E15F-0701-4E6F-AE63-A17F5B5970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V1" authorId="0" shapeId="0" xr:uid="{5EB8696E-0479-42DB-B391-AFE5141B2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W1" authorId="0" shapeId="0" xr:uid="{121A5EBB-5D85-4775-B08D-795AA85FC0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X1" authorId="0" shapeId="0" xr:uid="{85C74AB4-DE91-4676-A2D5-D1EED86D85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10/20/2023
Session Law 2023-134
</t>
        </r>
      </text>
    </comment>
    <comment ref="FY1" authorId="0" shapeId="0" xr:uid="{57C29E3E-FB12-4B6D-A64C-887C81CCA8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01/19/2024
Session Law 2023-134
</t>
        </r>
      </text>
    </comment>
    <comment ref="FZ1" authorId="0" shapeId="0" xr:uid="{91532AB8-B311-4E22-B342-24254A48B6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Please see Board item FC06 for details
State Aid Budget Allocations Policy manual
</t>
        </r>
      </text>
    </comment>
    <comment ref="GA1" authorId="0" shapeId="0" xr:uid="{2D6DB457-5D46-4C25-8DE6-7446A87762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Q2" authorId="0" shapeId="0" xr:uid="{C6657FDA-38B1-4499-93BC-020D902FAF4B}">
      <text>
        <r>
          <rPr>
            <b/>
            <sz val="9"/>
            <color indexed="81"/>
            <rFont val="Tahoma"/>
            <family val="2"/>
          </rPr>
          <t xml:space="preserve">Darlene Anderson:
FC10
SBCC 10/20/2023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0" shapeId="0" xr:uid="{E8FDE085-53E1-49A0-87F1-5E95B3BD63C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S2" authorId="0" shapeId="0" xr:uid="{63F2EA63-3CAD-4364-9CFB-52B9DE8AA7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T2" authorId="0" shapeId="0" xr:uid="{7F809AF4-2DFC-448B-B069-75188221FF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BQ2" authorId="5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R2" authorId="6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X2" authorId="7" shapeId="0" xr:uid="{BDABC49A-7CA6-4D11-B32B-92B5AD1C6E87}">
      <text>
        <t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2023-24</t>
      </text>
    </comment>
    <comment ref="BY2" authorId="8" shapeId="0" xr:uid="{21AB62C6-2E81-4633-BBF1-40DF559FE6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Z2" authorId="9" shapeId="0" xr:uid="{3ADA558F-9F1F-4F26-91B6-BB086E55815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CA2" authorId="10" shapeId="0" xr:uid="{0A935F88-8E6A-40ED-A4E3-93C94286B8DA}">
      <text>
        <t>[Threaded comment]
Your version of Excel allows you to read this threaded comment; however, any edits to it will get removed if the file is opened in a newer version of Excel. Learn more: https://go.microsoft.com/fwlink/?linkid=870924
Comment:
    AEFLA - Section 243
FY 2023-24</t>
      </text>
    </comment>
    <comment ref="CD2" authorId="1" shapeId="0" xr:uid="{6B05A1C8-0FA2-428E-9398-71237D6CA0B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CE2" authorId="1" shapeId="0" xr:uid="{1C8D1200-775F-4C5A-BFA4-F983B3D41A1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CG2" authorId="11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CQ2" authorId="1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DP2" authorId="0" shapeId="0" xr:uid="{54A85BF0-B8FF-461B-A5C4-FA86FBC8D7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Q2" authorId="0" shapeId="0" xr:uid="{1C7CBA56-705D-49E6-BF7E-77579B4BBE2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R2" authorId="0" shapeId="0" xr:uid="{8FB14525-69F6-4947-A48F-95660DC1ECA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S2" authorId="0" shapeId="0" xr:uid="{FF4D0046-1703-4340-91B7-3609B320BC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T2" authorId="0" shapeId="0" xr:uid="{2BD40335-8C6F-42E9-8ED4-8C3ADB80253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U2" authorId="0" shapeId="0" xr:uid="{374DE8F9-D28A-4460-9F8A-FC230A40313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V2" authorId="0" shapeId="0" xr:uid="{E2DC4960-5FEA-4333-BEA1-FD17B92F030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W2" authorId="0" shapeId="0" xr:uid="{CDF68F30-78D5-4A4D-870D-7A4985FA1B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X2" authorId="0" shapeId="0" xr:uid="{172ED183-58DB-4470-989D-D041F68040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Y2" authorId="0" shapeId="0" xr:uid="{26ACDE23-961F-4AED-BC6B-56444B8FCC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Z2" authorId="0" shapeId="0" xr:uid="{74E83A6C-EA2A-495C-A5BE-2552D1B10EA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A2" authorId="0" shapeId="0" xr:uid="{B9F7E06A-C7E9-4264-926C-18D608D501E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B2" authorId="0" shapeId="0" xr:uid="{A0AD7346-307F-4E7B-B5F4-885F8CE1C8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C2" authorId="0" shapeId="0" xr:uid="{CCA9057E-2A3A-4D58-9666-EBF6B1D37E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D2" authorId="0" shapeId="0" xr:uid="{4A19229B-9205-40FF-A1DD-7A6179AD63E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E2" authorId="0" shapeId="0" xr:uid="{12BEA371-E791-42AF-B8A6-F59E5D92F44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F2" authorId="0" shapeId="0" xr:uid="{4DD16394-91B0-44D4-BA80-358615F04B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G2" authorId="0" shapeId="0" xr:uid="{1943ADFA-0D4A-4122-AD80-6D4802527DE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H2" authorId="0" shapeId="0" xr:uid="{E4796569-BEFF-4A71-B93C-B22D0C0C91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I2" authorId="0" shapeId="0" xr:uid="{35987BA2-9FEE-4553-A32E-9A765FAFFF0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J2" authorId="0" shapeId="0" xr:uid="{90D7B7A6-64CA-4297-A150-1D8A4DD589E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K2" authorId="0" shapeId="0" xr:uid="{71479D3A-40D2-4D18-8369-B077C857774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L2" authorId="0" shapeId="0" xr:uid="{AE2891B2-A6B4-460B-9AE3-5D32A09372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S2" authorId="1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T2" authorId="1" shapeId="0" xr:uid="{5FA32D9B-20EE-4EFB-81B2-3D8D1335BDE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U2" authorId="1" shapeId="0" xr:uid="{38DCA924-D894-4F43-9277-38D03EBB9AF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V2" authorId="1" shapeId="0" xr:uid="{EE796F25-6B3E-4970-B4D9-8A6A9A8ABE8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W2" authorId="1" shapeId="0" xr:uid="{65F70296-8D5E-4E14-B1DD-2667EE5B38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X2" authorId="1" shapeId="0" xr:uid="{6F227BA5-EEDA-4347-BEBF-17943A0C9EF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Y2" authorId="1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EZ2" authorId="1" shapeId="0" xr:uid="{714C6E66-631E-4B2E-9EF9-1C0A692B390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FA2" authorId="0" shapeId="0" xr:uid="{6574F415-F288-41BD-903D-1A8D2C1A9C9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FB2" authorId="0" shapeId="0" xr:uid="{42B5D47A-B148-4B6D-B900-C8A5395B2E3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FC2" authorId="0" shapeId="0" xr:uid="{884593DF-DF8A-41A8-80B0-FA50F88F97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FD2" authorId="0" shapeId="0" xr:uid="{993EF31E-C045-49A3-AE22-8190DB0150D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FE2" authorId="0" shapeId="0" xr:uid="{5C6DDD2B-6D6D-4ED0-9D0F-4C3CDAC9152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FQ2" authorId="0" shapeId="0" xr:uid="{10C1ED8E-2391-43E6-8378-5C4B11FEEE8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FT3" authorId="0" shapeId="0" xr:uid="{F8BFCAAC-5228-4DDE-807E-3400E815C36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U3" authorId="0" shapeId="0" xr:uid="{A0D298E8-E9E8-4DE5-8544-100F641110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V3" authorId="0" shapeId="0" xr:uid="{DCE01099-24A4-4001-A292-B7DC34674F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W3" authorId="0" shapeId="0" xr:uid="{DC3C1E6C-5B98-427C-9EC4-52861520B2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P4" authorId="0" shapeId="0" xr:uid="{71C5A2F6-1B49-41DE-8FA4-BA94DE4983A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Q4" authorId="0" shapeId="0" xr:uid="{ED330141-FE9D-4825-9446-8DB778B4A6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R4" authorId="0" shapeId="0" xr:uid="{BA19D3B3-4CDE-459B-B8FD-12E265A30C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40F0AEE9-9C00-483E-AC9D-904AF5CF69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T4" authorId="0" shapeId="0" xr:uid="{2837A1E8-01F4-4B49-A849-8C3C933AEA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4" authorId="0" shapeId="0" xr:uid="{DFF60568-723C-4CA8-93BD-0CC9C61443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FECA84EF-C527-497C-B3F4-BAF1FF102A8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AA87A36B-7D64-4656-A2C7-E401A95A407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X4" authorId="0" shapeId="0" xr:uid="{DD1E8CE0-0A87-4DE6-8C94-4455493EE83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Y4" authorId="0" shapeId="0" xr:uid="{CE180DA7-860A-4606-A034-38F20A714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Z4" authorId="0" shapeId="0" xr:uid="{C9C8DD7B-42B5-4F14-9FB9-D9DAE757FE2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A4" authorId="0" shapeId="0" xr:uid="{D4A5908D-7D52-499C-A29B-EE91DCFB64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B4" authorId="0" shapeId="0" xr:uid="{3DA4495A-80E5-4C1D-97DA-46C67D344F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C4" authorId="0" shapeId="0" xr:uid="{074BAF14-92D6-4CEC-97DD-63A8950DB65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D4" authorId="0" shapeId="0" xr:uid="{CE9B4A04-CF3E-4655-BD2D-839AD796ED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E4" authorId="0" shapeId="0" xr:uid="{6EAD0A33-911F-4DB3-AD9D-BA8D10C7F10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F4" authorId="0" shapeId="0" xr:uid="{589C4EC5-B942-4DE6-A470-45C08A80D91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BX6" authorId="0" shapeId="0" xr:uid="{9F936AB7-763E-4218-890F-0020B5612978}">
      <text>
        <r>
          <rPr>
            <b/>
            <sz val="9"/>
            <color indexed="81"/>
            <rFont val="Tahoma"/>
            <family val="2"/>
          </rPr>
          <t xml:space="preserve">Darlene Anderson
Purpose codes 320, 321, 322, 323, 325,923
3/6/2024 per Candid add Voc 97
</t>
        </r>
      </text>
    </comment>
  </commentList>
</comments>
</file>

<file path=xl/sharedStrings.xml><?xml version="1.0" encoding="utf-8"?>
<sst xmlns="http://schemas.openxmlformats.org/spreadsheetml/2006/main" count="1418" uniqueCount="437">
  <si>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</si>
  <si>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</si>
  <si>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</si>
  <si>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</si>
  <si>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</si>
  <si>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</si>
  <si>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</si>
  <si>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</si>
  <si>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</si>
  <si>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</si>
  <si>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</si>
  <si>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</si>
  <si>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</si>
  <si>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</si>
  <si>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</si>
  <si>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</si>
  <si>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</si>
  <si>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</si>
  <si>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</si>
  <si>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</si>
  <si>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</si>
  <si>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</si>
  <si>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</si>
  <si>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</si>
  <si>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</si>
  <si>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</si>
  <si>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</si>
  <si>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</si>
  <si>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</si>
  <si>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</si>
  <si>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</si>
  <si>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</si>
  <si>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</si>
  <si>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</si>
  <si>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</si>
  <si>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</si>
  <si>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</si>
  <si>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</si>
  <si>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</si>
  <si>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</si>
  <si>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</si>
  <si>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</si>
  <si>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</si>
  <si>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</si>
  <si>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</si>
  <si>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</si>
  <si>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</si>
  <si>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</si>
  <si>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</si>
  <si>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</si>
  <si>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</si>
  <si>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</si>
  <si>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</si>
  <si>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</si>
  <si>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</si>
  <si>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</si>
  <si>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</si>
  <si>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</si>
  <si>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</si>
  <si>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</si>
  <si>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</si>
  <si>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</si>
  <si>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</si>
  <si>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</si>
  <si>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</si>
  <si>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</si>
  <si>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</si>
  <si>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</si>
  <si>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</si>
  <si>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</si>
  <si>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</si>
  <si>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</si>
  <si>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</si>
  <si>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</si>
  <si>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</si>
  <si>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</si>
  <si>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</si>
  <si>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</si>
  <si>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</si>
  <si>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</si>
  <si>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</si>
  <si>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</si>
  <si>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</si>
  <si>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</si>
  <si>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</si>
  <si>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</si>
  <si>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</si>
  <si>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</si>
  <si>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</si>
  <si>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</si>
  <si>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</si>
  <si>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</si>
  <si>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</si>
  <si>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</si>
  <si>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</si>
  <si>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</si>
  <si>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</si>
  <si>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</si>
  <si>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</si>
  <si>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</si>
  <si>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</si>
  <si>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</si>
  <si>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</si>
  <si>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</si>
  <si>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</si>
  <si>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</si>
  <si>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</si>
  <si>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</si>
  <si>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</si>
  <si>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</si>
  <si>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</si>
  <si>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</si>
  <si>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</si>
  <si>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</si>
  <si>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</si>
  <si>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</si>
  <si>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</si>
  <si>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</si>
  <si>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</si>
  <si>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</si>
  <si>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</si>
  <si>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</si>
  <si>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</si>
  <si>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</si>
  <si>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</si>
  <si>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</si>
  <si>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</si>
  <si>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</si>
  <si>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</si>
  <si>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</si>
  <si>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</si>
  <si>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</si>
  <si>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</si>
  <si>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</si>
  <si>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</si>
  <si>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</si>
  <si>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</si>
  <si>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</si>
  <si>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</si>
  <si>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</si>
  <si>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</si>
  <si>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</si>
  <si>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</si>
  <si>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</si>
  <si>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</si>
  <si>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</si>
  <si>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</si>
  <si>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</si>
  <si>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</si>
  <si>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</si>
  <si>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</si>
  <si>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</si>
  <si>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</si>
  <si>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</si>
  <si>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</si>
  <si>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</si>
  <si>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</si>
  <si>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</si>
  <si>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</si>
  <si>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Voc 44</t>
  </si>
  <si>
    <t>US DEPT. OF COMMERCE</t>
  </si>
  <si>
    <t>NC BioBetter Grant</t>
  </si>
  <si>
    <t>Voc 80, Purp 457</t>
  </si>
  <si>
    <t>Rev: Ongoing</t>
  </si>
  <si>
    <t>FY 2023-24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</si>
  <si>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</si>
  <si>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</si>
  <si>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</si>
  <si>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</si>
  <si>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</si>
  <si>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</si>
  <si>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</si>
  <si>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</si>
  <si>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</si>
  <si>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</si>
  <si>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</si>
  <si>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</si>
  <si>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</si>
  <si>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</si>
  <si>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</si>
  <si>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</si>
  <si>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</si>
  <si>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</si>
  <si>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</si>
  <si>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</si>
  <si>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</si>
  <si>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</si>
  <si>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</si>
  <si>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</si>
  <si>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</si>
  <si>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Carryforward                  FY 2023-24</t>
  </si>
  <si>
    <t>Longleaf Complete Grant</t>
  </si>
  <si>
    <t>Alloc: 8/3/2023</t>
  </si>
  <si>
    <t>Alloc: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</si>
  <si>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</si>
  <si>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</si>
  <si>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</si>
  <si>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</si>
  <si>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</si>
  <si>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</si>
  <si>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</si>
  <si>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</si>
  <si>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</si>
  <si>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</si>
  <si>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</si>
  <si>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</si>
  <si>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</si>
  <si>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</si>
  <si>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</si>
  <si>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</si>
  <si>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</si>
  <si>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</si>
  <si>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</si>
  <si>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</si>
  <si>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</si>
  <si>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</si>
  <si>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</si>
  <si>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</si>
  <si>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</si>
  <si>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</si>
  <si>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</si>
  <si>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</si>
  <si>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</si>
  <si>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</si>
  <si>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</si>
  <si>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</si>
  <si>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</si>
  <si>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</si>
  <si>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</si>
  <si>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</si>
  <si>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</si>
  <si>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</si>
  <si>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</si>
  <si>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</si>
  <si>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</si>
  <si>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</si>
  <si>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</si>
  <si>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</si>
  <si>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</si>
  <si>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</si>
  <si>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</si>
  <si>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STATE GENERAL FUND</t>
  </si>
  <si>
    <t>Intellectual &amp; Development Disabilities (IDD)</t>
  </si>
  <si>
    <t>Voc 80, Purp 525</t>
  </si>
  <si>
    <t>Funds:  7/1/23 - 9/30/23</t>
  </si>
  <si>
    <t xml:space="preserve"> Two-Year Pilot Program Carryforward                  FY 2023-24</t>
  </si>
  <si>
    <t xml:space="preserve">Carryforward </t>
  </si>
  <si>
    <t>Alloc:  9/22/2023</t>
  </si>
  <si>
    <t>Alloc:  10/06/2023</t>
  </si>
  <si>
    <t>BioNetwork</t>
  </si>
  <si>
    <t>Voc 80, Purp 369</t>
  </si>
  <si>
    <t>Alloc:  10/20/2023</t>
  </si>
  <si>
    <t>Minority Male</t>
  </si>
  <si>
    <t>Voc 94</t>
  </si>
  <si>
    <t>Voc 79</t>
  </si>
  <si>
    <t xml:space="preserve"> FY  2023-24</t>
  </si>
  <si>
    <t>NC Career Coach Funding</t>
  </si>
  <si>
    <t>Alloc:  10/20/23</t>
  </si>
  <si>
    <t>NC Career Coach (GEAR UP)</t>
  </si>
  <si>
    <t>Virtual Learning</t>
  </si>
  <si>
    <t>Voc 31</t>
  </si>
  <si>
    <t>Community Centers                 FY 2023-24</t>
  </si>
  <si>
    <t>US DEPT. OF EDUCATION</t>
  </si>
  <si>
    <t>Federal Basic Skills</t>
  </si>
  <si>
    <t>WIOA, Title II:  AEFLA                            Section 231                              FY 2023-24</t>
  </si>
  <si>
    <t>Corrections Ed &amp; Other Institutionalized Ind.</t>
  </si>
  <si>
    <t>Voc 75</t>
  </si>
  <si>
    <t>WIOA, Title II:  AEFLA                            Section 225                              FY 2023-24</t>
  </si>
  <si>
    <t>Funds:  7/1/223- 6/30/24</t>
  </si>
  <si>
    <t>Integrated English Lit &amp; Civics Ed (IELCE)</t>
  </si>
  <si>
    <t>Voc 76, Purp 373</t>
  </si>
  <si>
    <t>State General Fund</t>
  </si>
  <si>
    <t>Short-Term Workforce Development</t>
  </si>
  <si>
    <t>Voc 80, Purp 554</t>
  </si>
  <si>
    <t>Alloc: 10/27/2023</t>
  </si>
  <si>
    <t>Grant FY 2023-24</t>
  </si>
  <si>
    <t>Funds: 07/01/23-06/30/24</t>
  </si>
  <si>
    <t>Voc 84</t>
  </si>
  <si>
    <t>Alloc:  10/27/2023</t>
  </si>
  <si>
    <t>Pamlico Prison Education Project</t>
  </si>
  <si>
    <t>Project FY 2023-24</t>
  </si>
  <si>
    <t>Success Initiative          FY 2023-24</t>
  </si>
  <si>
    <t>Cape Fear Botanical Gardens</t>
  </si>
  <si>
    <t>Voc 48</t>
  </si>
  <si>
    <t>Carryforward  FY 2023/24</t>
  </si>
  <si>
    <t>Alloc:  11/03/2023</t>
  </si>
  <si>
    <t>Career Academies for At-Risk Students</t>
  </si>
  <si>
    <t>Voc 60</t>
  </si>
  <si>
    <t>Alloc:11/03/2023</t>
  </si>
  <si>
    <t>Alloc:  11/03/23</t>
  </si>
  <si>
    <t>Funds:  12/16/22 - 12/31/24</t>
  </si>
  <si>
    <t>Construction Bootcamps                  FY 2023-24</t>
  </si>
  <si>
    <t>Voc 10 - 19</t>
  </si>
  <si>
    <t>Improving CTE Carry Over Funds</t>
  </si>
  <si>
    <t>PERKINS V (Perkins Act 2018)</t>
  </si>
  <si>
    <t>Alloc:  11/02/23</t>
  </si>
  <si>
    <t>Funds:  7/1/2023 - 06/30/2024</t>
  </si>
  <si>
    <t>Regional Trainers      FY2023-24</t>
  </si>
  <si>
    <t>Projects                      FY 2023-24</t>
  </si>
  <si>
    <t>Alignment Project                   FY 2023-24</t>
  </si>
  <si>
    <t>WIOA, Title II:  AEFLA                            Section 243                               FY 2023-24</t>
  </si>
  <si>
    <t>Carryforward to               FY 2023-24</t>
  </si>
  <si>
    <t>STATE BOARD RESERVE FUNDS</t>
  </si>
  <si>
    <t>Voc 30</t>
  </si>
  <si>
    <t>Alloc: 11/17/2023</t>
  </si>
  <si>
    <t>Train the East Initiative</t>
  </si>
  <si>
    <t xml:space="preserve"> FY 2023-24</t>
  </si>
  <si>
    <t xml:space="preserve">Alloc:  08/17/2023 </t>
  </si>
  <si>
    <t>Alloc: 11/20/2023</t>
  </si>
  <si>
    <t>Voc 80, Purp 560</t>
  </si>
  <si>
    <t>07/01/2023-06/30/2024</t>
  </si>
  <si>
    <t>State Appropriations Recurring                         FY2023-24</t>
  </si>
  <si>
    <t>Voc 42</t>
  </si>
  <si>
    <t>ARPA TEMPORARY SAVINGS FUND</t>
  </si>
  <si>
    <t>Funds:  11/20/2023 - 6/30/2025</t>
  </si>
  <si>
    <t>High-Cost Workforce Healthcare Start-Up Program</t>
  </si>
  <si>
    <t xml:space="preserve">FY 2023-24 thru FY 2024-25          Session Law 2023-134   Section 6.2      </t>
  </si>
  <si>
    <t>Alloc: 11/21/2023</t>
  </si>
  <si>
    <t>2023 Appropriations         (Session Law 2023-134)</t>
  </si>
  <si>
    <t>Funds:  07/01/23 - 06/30/24</t>
  </si>
  <si>
    <t>Alloc:  11/21/2023</t>
  </si>
  <si>
    <t xml:space="preserve">Alloc:  12/06/2023 </t>
  </si>
  <si>
    <t>Alloc: 12/06/2023</t>
  </si>
  <si>
    <t>Funds: 12/15/23-12/31/26</t>
  </si>
  <si>
    <t>Funds:  7/1/23 - 6/30/2024</t>
  </si>
  <si>
    <t>Expansion Support Lead Colleges                             FY 2023-24</t>
  </si>
  <si>
    <t>Alloc: 12/15/2023</t>
  </si>
  <si>
    <t>Alloc:  12/15/2023</t>
  </si>
  <si>
    <t>Nursing Faculty Salary Adjustment FY 2023-24</t>
  </si>
  <si>
    <t>Alloc:  12/19/2023</t>
  </si>
  <si>
    <t>Alloc:  1/16/2024</t>
  </si>
  <si>
    <t>NC FAME</t>
  </si>
  <si>
    <t>Voc 88, Purp 940</t>
  </si>
  <si>
    <t xml:space="preserve"> FY2023-24</t>
  </si>
  <si>
    <t xml:space="preserve">Alloc:  1/18/2024  </t>
  </si>
  <si>
    <t>Alloc:  1/4/2024</t>
  </si>
  <si>
    <t>Faculty Recruitment and Retention FY 2023-24 and FY2024-25</t>
  </si>
  <si>
    <t>Alloc: 1/17/2024</t>
  </si>
  <si>
    <t>Alloc: 1/18/2024</t>
  </si>
  <si>
    <t>Alloc:  1/18/2024</t>
  </si>
  <si>
    <t>Funds:  12/6/23 - 6/30/26</t>
  </si>
  <si>
    <t>Alloc: 1/23/2024</t>
  </si>
  <si>
    <t>Alloc:    1/16/2024</t>
  </si>
  <si>
    <t>Alloc:  1/22/24</t>
  </si>
  <si>
    <t>FY 2023-2024</t>
  </si>
  <si>
    <t>Alloc:  1/22/2024</t>
  </si>
  <si>
    <t>Voc 63</t>
  </si>
  <si>
    <t>Alloc:  01/16/2024</t>
  </si>
  <si>
    <t>Alloc:  01/22/2024</t>
  </si>
  <si>
    <t>Alloc:  1/23/2024</t>
  </si>
  <si>
    <t>Alloc:  1/24/2024</t>
  </si>
  <si>
    <t>Alloc:   1/29/2024</t>
  </si>
  <si>
    <t>Alloc:    1/29/2024</t>
  </si>
  <si>
    <t>Alloc:  1/29/2024</t>
  </si>
  <si>
    <t>Funds:  1/29/24 - 6/30/26</t>
  </si>
  <si>
    <t>Funds:  1/18/24 - 6/30/26</t>
  </si>
  <si>
    <t>Alloc: 2/15/2024</t>
  </si>
  <si>
    <t>Alloc:  2/15/2024</t>
  </si>
  <si>
    <t>7/1/22 - 6/30/24</t>
  </si>
  <si>
    <t>High-Cost Healthcare Workforce Expansion Program</t>
  </si>
  <si>
    <t>Funds:  1/1/2024 - 6/30/2025</t>
  </si>
  <si>
    <t>Alloc: 2/20/2024</t>
  </si>
  <si>
    <t>Voc 41</t>
  </si>
  <si>
    <t>Alloc:  2/20/2024</t>
  </si>
  <si>
    <t>Training Program                             FY 2023-24</t>
  </si>
  <si>
    <t>Alloc:  09/20/2023</t>
  </si>
  <si>
    <t>Alloc  09/20/2023</t>
  </si>
  <si>
    <t>Alloc:   2/20/2024</t>
  </si>
  <si>
    <t>Alloc:  02/22/2024</t>
  </si>
  <si>
    <t>Funds:  9/22/23 - 6/30/26</t>
  </si>
  <si>
    <t>Alloc:  2/23/2024</t>
  </si>
  <si>
    <t>Alloc:   2/23/2024</t>
  </si>
  <si>
    <t>Alloc:    2/23/2024</t>
  </si>
  <si>
    <t>Voc 74 , 97</t>
  </si>
  <si>
    <t>Rural College Broadband Access III</t>
  </si>
  <si>
    <t xml:space="preserve">         FY 2023-24</t>
  </si>
  <si>
    <t xml:space="preserve">Alloc: 2/28/2024  </t>
  </si>
  <si>
    <t>Voc 80, Purp 432</t>
  </si>
  <si>
    <t xml:space="preserve">Alloc: 3/04/2024  </t>
  </si>
  <si>
    <t xml:space="preserve">Alloc: 3/11/2024  </t>
  </si>
  <si>
    <t>Funds:  7/1/22 - 6/30/23</t>
  </si>
  <si>
    <t>Small Business Centers</t>
  </si>
  <si>
    <t>Voc 83, Purp 363</t>
  </si>
  <si>
    <t>Alloc:  3/13/24</t>
  </si>
  <si>
    <t xml:space="preserve">Alloc: 3/18/2024  </t>
  </si>
  <si>
    <t>Voc 81</t>
  </si>
  <si>
    <t>Small College Prison Program</t>
  </si>
  <si>
    <t>Alloc:  03/13/2024</t>
  </si>
  <si>
    <t>Alloc: 3/15/2024</t>
  </si>
  <si>
    <t>Voc 64</t>
  </si>
  <si>
    <t>Nursing Program</t>
  </si>
  <si>
    <t>Alloc:  3/11/2024</t>
  </si>
  <si>
    <t>American Rescue Plan Act (ARPA)</t>
  </si>
  <si>
    <t>Voc 65</t>
  </si>
  <si>
    <t>Nursing Educators Program</t>
  </si>
  <si>
    <t>Alloc:  3/15/2024</t>
  </si>
  <si>
    <t>Alloc:  2/14/2024</t>
  </si>
  <si>
    <t>Alloc:   3/15/2024</t>
  </si>
  <si>
    <t>Alloc:  3/20/2024</t>
  </si>
  <si>
    <t xml:space="preserve">Alloc: 3/21/2024  </t>
  </si>
  <si>
    <t>Alloc:  3/21/2024</t>
  </si>
  <si>
    <t>Wraparound Services FY 2023-24</t>
  </si>
  <si>
    <t>Expansion Finish Line Grants Program</t>
  </si>
  <si>
    <t xml:space="preserve">Alloc: 3/25/2024  </t>
  </si>
  <si>
    <t xml:space="preserve">Alloc: 3/27/2024  </t>
  </si>
  <si>
    <t>Alloc:   8/3/2023</t>
  </si>
  <si>
    <t xml:space="preserve">Alloc: 4/03/2024  </t>
  </si>
  <si>
    <t>Alloc:  4/9/24</t>
  </si>
  <si>
    <t>Alloc: 4/10/2024</t>
  </si>
  <si>
    <t>Alloc:  4/10/2024</t>
  </si>
  <si>
    <t>Alloc: 4/11/2024</t>
  </si>
  <si>
    <t>Alloc:  4/12/2024</t>
  </si>
  <si>
    <t>Alloc: 4/19/2024</t>
  </si>
  <si>
    <t xml:space="preserve">Healthcare Workforce Gap Analysis </t>
  </si>
  <si>
    <t>Alloc:  4/24/2024</t>
  </si>
  <si>
    <t xml:space="preserve">Alloc:   05/01/2024  </t>
  </si>
  <si>
    <t xml:space="preserve">Alloc:   05/15/2024  </t>
  </si>
  <si>
    <t>Alloc:  05/09/2024</t>
  </si>
  <si>
    <t>Alloc:   05/09/2024</t>
  </si>
  <si>
    <t>Alloc:  5/13/2024</t>
  </si>
  <si>
    <t>Alloc: 5/13/2024</t>
  </si>
  <si>
    <t>Alloc: 5/14/2024</t>
  </si>
  <si>
    <t>Alloc: 5/30/2024</t>
  </si>
  <si>
    <t xml:space="preserve">Alloc:   05/31/2024  </t>
  </si>
  <si>
    <t>Alloc:  6/05/2024</t>
  </si>
  <si>
    <t>Build Back Better Regional Challenge Year 2                  Carryforward FY 2023-24</t>
  </si>
  <si>
    <t>Alloc: 6/18/2024</t>
  </si>
  <si>
    <t>Alloc:  6/18/2024</t>
  </si>
  <si>
    <t>Alloc:  6/20/2024</t>
  </si>
  <si>
    <t>Alloc:  6/27/2024</t>
  </si>
  <si>
    <t>Alloc: 6/27/2024</t>
  </si>
  <si>
    <t>Alloc: 09/22/2023</t>
  </si>
  <si>
    <t>Carryforward                         FY 2023-24</t>
  </si>
  <si>
    <t>Carryforward                      FY 2023-24</t>
  </si>
  <si>
    <t>Host Colleges               FY 2023-24</t>
  </si>
  <si>
    <t>Carryforward                           FY 2023-24</t>
  </si>
  <si>
    <t>Resilience Grant Carryforward                    FY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</si>
</sst>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5">
    <xf numFmtId="0" fontId="0" fillId="0" borderId="0" xfId="0"/>
    <xf numFmtId="14" fontId="1" fillId="0" borderId="0" xfId="0" applyNumberFormat="1" applyFont="1"/>
    <xf numFmtId="0" fontId="6" fillId="0" borderId="0" xfId="0" applyFont="1"/>
    <xf numFmtId="0" fontId="2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7" fillId="0" borderId="9" xfId="1" applyFont="1" applyFill="1" applyBorder="1" applyAlignment="1"/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8" fillId="0" borderId="0" xfId="0" applyFont="1"/>
    <xf numFmtId="4" fontId="6" fillId="4" borderId="4" xfId="0" quotePrefix="1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/>
    </xf>
    <xf numFmtId="4" fontId="6" fillId="5" borderId="3" xfId="0" quotePrefix="1" applyNumberFormat="1" applyFont="1" applyFill="1" applyBorder="1" applyAlignment="1">
      <alignment horizontal="center" vertical="center" wrapText="1"/>
    </xf>
    <xf numFmtId="4" fontId="6" fillId="5" borderId="4" xfId="0" quotePrefix="1" applyNumberFormat="1" applyFont="1" applyFill="1" applyBorder="1" applyAlignment="1">
      <alignment horizontal="center" vertical="center" wrapText="1"/>
    </xf>
    <xf numFmtId="4" fontId="6" fillId="5" borderId="15" xfId="0" quotePrefix="1" applyNumberFormat="1" applyFont="1" applyFill="1" applyBorder="1" applyAlignment="1">
      <alignment horizontal="center" vertical="center" wrapText="1"/>
    </xf>
    <xf numFmtId="4" fontId="6" fillId="5" borderId="12" xfId="0" quotePrefix="1" applyNumberFormat="1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/>
    </xf>
    <xf numFmtId="4" fontId="5" fillId="5" borderId="13" xfId="0" applyNumberFormat="1" applyFont="1" applyFill="1" applyBorder="1" applyAlignment="1">
      <alignment horizontal="center"/>
    </xf>
    <xf numFmtId="4" fontId="6" fillId="4" borderId="12" xfId="0" quotePrefix="1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wrapText="1"/>
    </xf>
    <xf numFmtId="4" fontId="6" fillId="6" borderId="4" xfId="0" quotePrefix="1" applyNumberFormat="1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" fontId="6" fillId="3" borderId="4" xfId="0" quotePrefix="1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/>
    </xf>
    <xf numFmtId="4" fontId="6" fillId="7" borderId="4" xfId="0" quotePrefix="1" applyNumberFormat="1" applyFont="1" applyFill="1" applyBorder="1" applyAlignment="1">
      <alignment horizontal="center" wrapText="1"/>
    </xf>
    <xf numFmtId="4" fontId="6" fillId="7" borderId="4" xfId="0" quotePrefix="1" applyNumberFormat="1" applyFont="1" applyFill="1" applyBorder="1" applyAlignment="1">
      <alignment horizontal="center" vertical="center" wrapText="1"/>
    </xf>
    <xf numFmtId="4" fontId="5" fillId="7" borderId="5" xfId="0" applyNumberFormat="1" applyFont="1" applyFill="1" applyBorder="1" applyAlignment="1">
      <alignment horizontal="center"/>
    </xf>
    <xf numFmtId="4" fontId="6" fillId="8" borderId="4" xfId="0" quotePrefix="1" applyNumberFormat="1" applyFont="1" applyFill="1" applyBorder="1" applyAlignment="1">
      <alignment horizontal="center" vertical="center" wrapText="1"/>
    </xf>
    <xf numFmtId="4" fontId="5" fillId="8" borderId="5" xfId="0" applyNumberFormat="1" applyFont="1" applyFill="1" applyBorder="1" applyAlignment="1">
      <alignment horizontal="center"/>
    </xf>
    <xf numFmtId="4" fontId="6" fillId="9" borderId="4" xfId="0" quotePrefix="1" applyNumberFormat="1" applyFont="1" applyFill="1" applyBorder="1" applyAlignment="1">
      <alignment horizontal="center" vertical="center" wrapText="1"/>
    </xf>
    <xf numFmtId="4" fontId="5" fillId="9" borderId="5" xfId="0" applyNumberFormat="1" applyFont="1" applyFill="1" applyBorder="1" applyAlignment="1">
      <alignment horizontal="center"/>
    </xf>
    <xf numFmtId="4" fontId="6" fillId="0" borderId="6" xfId="0" quotePrefix="1" applyNumberFormat="1" applyFont="1" applyBorder="1" applyAlignment="1">
      <alignment horizontal="center" vertical="center" wrapText="1"/>
    </xf>
    <xf numFmtId="4" fontId="6" fillId="0" borderId="18" xfId="0" quotePrefix="1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4" fontId="6" fillId="10" borderId="4" xfId="0" quotePrefix="1" applyNumberFormat="1" applyFont="1" applyFill="1" applyBorder="1" applyAlignment="1">
      <alignment horizontal="center" vertical="center" wrapText="1"/>
    </xf>
    <xf numFmtId="4" fontId="5" fillId="10" borderId="5" xfId="0" applyNumberFormat="1" applyFont="1" applyFill="1" applyBorder="1" applyAlignment="1">
      <alignment horizontal="center"/>
    </xf>
    <xf numFmtId="4" fontId="6" fillId="11" borderId="4" xfId="0" quotePrefix="1" applyNumberFormat="1" applyFont="1" applyFill="1" applyBorder="1" applyAlignment="1">
      <alignment horizontal="center" vertical="center" wrapText="1"/>
    </xf>
    <xf numFmtId="4" fontId="5" fillId="11" borderId="5" xfId="0" applyNumberFormat="1" applyFont="1" applyFill="1" applyBorder="1" applyAlignment="1">
      <alignment horizontal="center"/>
    </xf>
    <xf numFmtId="4" fontId="6" fillId="12" borderId="4" xfId="0" quotePrefix="1" applyNumberFormat="1" applyFont="1" applyFill="1" applyBorder="1" applyAlignment="1">
      <alignment horizontal="center" vertical="center" wrapText="1"/>
    </xf>
    <xf numFmtId="4" fontId="5" fillId="12" borderId="5" xfId="0" applyNumberFormat="1" applyFont="1" applyFill="1" applyBorder="1" applyAlignment="1">
      <alignment horizontal="center"/>
    </xf>
    <xf numFmtId="4" fontId="6" fillId="13" borderId="4" xfId="0" quotePrefix="1" applyNumberFormat="1" applyFont="1" applyFill="1" applyBorder="1" applyAlignment="1">
      <alignment horizontal="center" wrapText="1"/>
    </xf>
    <xf numFmtId="4" fontId="6" fillId="13" borderId="4" xfId="0" quotePrefix="1" applyNumberFormat="1" applyFont="1" applyFill="1" applyBorder="1" applyAlignment="1">
      <alignment horizontal="center" vertical="center" wrapText="1"/>
    </xf>
    <xf numFmtId="4" fontId="5" fillId="13" borderId="5" xfId="0" applyNumberFormat="1" applyFont="1" applyFill="1" applyBorder="1" applyAlignment="1">
      <alignment horizontal="center"/>
    </xf>
    <xf numFmtId="4" fontId="6" fillId="14" borderId="4" xfId="0" applyNumberFormat="1" applyFont="1" applyFill="1" applyBorder="1" applyAlignment="1">
      <alignment horizontal="center" wrapText="1"/>
    </xf>
    <xf numFmtId="4" fontId="6" fillId="14" borderId="4" xfId="0" applyNumberFormat="1" applyFont="1" applyFill="1" applyBorder="1" applyAlignment="1">
      <alignment horizontal="center"/>
    </xf>
    <xf numFmtId="4" fontId="6" fillId="15" borderId="4" xfId="0" quotePrefix="1" applyNumberFormat="1" applyFont="1" applyFill="1" applyBorder="1" applyAlignment="1">
      <alignment horizontal="center" vertical="center" wrapText="1"/>
    </xf>
    <xf numFmtId="4" fontId="5" fillId="15" borderId="5" xfId="0" applyNumberFormat="1" applyFont="1" applyFill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4" borderId="10" xfId="0" quotePrefix="1" applyNumberFormat="1" applyFont="1" applyFill="1" applyBorder="1" applyAlignment="1">
      <alignment horizontal="center" vertical="center" wrapText="1"/>
    </xf>
    <xf numFmtId="4" fontId="6" fillId="4" borderId="11" xfId="0" quotePrefix="1" applyNumberFormat="1" applyFont="1" applyFill="1" applyBorder="1" applyAlignment="1">
      <alignment horizontal="center" vertical="center" wrapText="1"/>
    </xf>
    <xf numFmtId="4" fontId="6" fillId="4" borderId="16" xfId="0" quotePrefix="1" applyNumberFormat="1" applyFont="1" applyFill="1" applyBorder="1" applyAlignment="1">
      <alignment horizontal="center" vertical="center" wrapText="1"/>
    </xf>
    <xf numFmtId="4" fontId="6" fillId="5" borderId="10" xfId="0" quotePrefix="1" applyNumberFormat="1" applyFont="1" applyFill="1" applyBorder="1" applyAlignment="1">
      <alignment horizontal="center" vertical="center" wrapText="1"/>
    </xf>
    <xf numFmtId="4" fontId="6" fillId="5" borderId="11" xfId="0" quotePrefix="1" applyNumberFormat="1" applyFont="1" applyFill="1" applyBorder="1" applyAlignment="1">
      <alignment horizontal="center" vertical="center" wrapText="1"/>
    </xf>
    <xf numFmtId="4" fontId="6" fillId="5" borderId="16" xfId="0" quotePrefix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8" fillId="14" borderId="3" xfId="0" applyNumberFormat="1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4" fontId="8" fillId="8" borderId="3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8" fillId="9" borderId="3" xfId="0" applyNumberFormat="1" applyFont="1" applyFill="1" applyBorder="1" applyAlignment="1">
      <alignment horizontal="center"/>
    </xf>
    <xf numFmtId="4" fontId="8" fillId="11" borderId="3" xfId="0" applyNumberFormat="1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8" fillId="7" borderId="4" xfId="0" applyNumberFormat="1" applyFont="1" applyFill="1" applyBorder="1" applyAlignment="1">
      <alignment horizontal="center"/>
    </xf>
    <xf numFmtId="4" fontId="8" fillId="13" borderId="4" xfId="0" applyNumberFormat="1" applyFont="1" applyFill="1" applyBorder="1" applyAlignment="1">
      <alignment horizontal="center"/>
    </xf>
    <xf numFmtId="4" fontId="8" fillId="10" borderId="3" xfId="0" applyNumberFormat="1" applyFont="1" applyFill="1" applyBorder="1" applyAlignment="1">
      <alignment horizontal="center"/>
    </xf>
    <xf numFmtId="4" fontId="8" fillId="6" borderId="3" xfId="0" applyNumberFormat="1" applyFont="1" applyFill="1" applyBorder="1" applyAlignment="1">
      <alignment horizontal="center"/>
    </xf>
    <xf numFmtId="4" fontId="8" fillId="15" borderId="4" xfId="0" applyNumberFormat="1" applyFont="1" applyFill="1" applyBorder="1" applyAlignment="1">
      <alignment horizontal="center" wrapText="1"/>
    </xf>
    <xf numFmtId="4" fontId="8" fillId="4" borderId="4" xfId="0" applyNumberFormat="1" applyFont="1" applyFill="1" applyBorder="1" applyAlignment="1">
      <alignment horizontal="center"/>
    </xf>
    <xf numFmtId="4" fontId="6" fillId="12" borderId="4" xfId="0" applyNumberFormat="1" applyFont="1" applyFill="1" applyBorder="1" applyAlignment="1">
      <alignment horizontal="center" wrapText="1"/>
    </xf>
    <xf numFmtId="4" fontId="8" fillId="0" borderId="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4" fontId="6" fillId="0" borderId="6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14" fontId="6" fillId="0" borderId="12" xfId="0" quotePrefix="1" applyNumberFormat="1" applyFont="1" applyBorder="1" applyAlignment="1">
      <alignment horizontal="center"/>
    </xf>
    <xf numFmtId="14" fontId="6" fillId="14" borderId="4" xfId="0" quotePrefix="1" applyNumberFormat="1" applyFont="1" applyFill="1" applyBorder="1" applyAlignment="1">
      <alignment horizontal="center"/>
    </xf>
    <xf numFmtId="14" fontId="6" fillId="3" borderId="4" xfId="0" quotePrefix="1" applyNumberFormat="1" applyFont="1" applyFill="1" applyBorder="1" applyAlignment="1">
      <alignment horizontal="center"/>
    </xf>
    <xf numFmtId="14" fontId="6" fillId="5" borderId="4" xfId="0" quotePrefix="1" applyNumberFormat="1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6" fillId="8" borderId="4" xfId="0" applyNumberFormat="1" applyFont="1" applyFill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9" borderId="4" xfId="0" applyNumberFormat="1" applyFont="1" applyFill="1" applyBorder="1" applyAlignment="1">
      <alignment horizontal="center"/>
    </xf>
    <xf numFmtId="14" fontId="8" fillId="11" borderId="4" xfId="0" applyNumberFormat="1" applyFont="1" applyFill="1" applyBorder="1" applyAlignment="1">
      <alignment horizontal="center"/>
    </xf>
    <xf numFmtId="14" fontId="6" fillId="4" borderId="4" xfId="0" applyNumberFormat="1" applyFont="1" applyFill="1" applyBorder="1" applyAlignment="1">
      <alignment horizontal="center"/>
    </xf>
    <xf numFmtId="14" fontId="6" fillId="7" borderId="4" xfId="0" applyNumberFormat="1" applyFont="1" applyFill="1" applyBorder="1" applyAlignment="1">
      <alignment horizontal="center"/>
    </xf>
    <xf numFmtId="14" fontId="8" fillId="7" borderId="4" xfId="0" applyNumberFormat="1" applyFont="1" applyFill="1" applyBorder="1" applyAlignment="1">
      <alignment horizontal="center"/>
    </xf>
    <xf numFmtId="14" fontId="8" fillId="13" borderId="4" xfId="0" applyNumberFormat="1" applyFont="1" applyFill="1" applyBorder="1" applyAlignment="1">
      <alignment horizontal="center"/>
    </xf>
    <xf numFmtId="14" fontId="6" fillId="0" borderId="4" xfId="0" quotePrefix="1" applyNumberFormat="1" applyFont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14" fontId="6" fillId="6" borderId="4" xfId="0" applyNumberFormat="1" applyFont="1" applyFill="1" applyBorder="1" applyAlignment="1">
      <alignment horizontal="center"/>
    </xf>
    <xf numFmtId="14" fontId="6" fillId="15" borderId="4" xfId="0" applyNumberFormat="1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center"/>
    </xf>
    <xf numFmtId="14" fontId="6" fillId="12" borderId="4" xfId="0" applyNumberFormat="1" applyFont="1" applyFill="1" applyBorder="1" applyAlignment="1">
      <alignment horizontal="center"/>
    </xf>
    <xf numFmtId="4" fontId="5" fillId="14" borderId="5" xfId="0" applyNumberFormat="1" applyFont="1" applyFill="1" applyBorder="1" applyAlignment="1">
      <alignment horizontal="center"/>
    </xf>
    <xf numFmtId="43" fontId="5" fillId="0" borderId="6" xfId="1" applyFont="1" applyFill="1" applyBorder="1" applyAlignment="1"/>
    <xf numFmtId="43" fontId="8" fillId="2" borderId="0" xfId="1" applyFont="1" applyFill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3" fontId="8" fillId="0" borderId="4" xfId="1" applyFont="1" applyFill="1" applyBorder="1" applyAlignment="1">
      <alignment horizontal="center"/>
    </xf>
    <xf numFmtId="43" fontId="8" fillId="0" borderId="0" xfId="1" applyFont="1" applyFill="1"/>
    <xf numFmtId="43" fontId="6" fillId="0" borderId="4" xfId="1" applyFont="1" applyFill="1" applyBorder="1" applyAlignment="1">
      <alignment horizontal="center"/>
    </xf>
    <xf numFmtId="43" fontId="8" fillId="0" borderId="12" xfId="1" applyFont="1" applyFill="1" applyBorder="1" applyAlignment="1">
      <alignment horizontal="center"/>
    </xf>
    <xf numFmtId="43" fontId="8" fillId="0" borderId="3" xfId="1" applyFont="1" applyFill="1" applyBorder="1"/>
    <xf numFmtId="43" fontId="8" fillId="0" borderId="4" xfId="1" applyFont="1" applyFill="1" applyBorder="1"/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/>
    <xf numFmtId="43" fontId="8" fillId="0" borderId="20" xfId="1" applyFont="1" applyFill="1" applyBorder="1"/>
    <xf numFmtId="43" fontId="6" fillId="0" borderId="12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8" xfId="1" applyFont="1" applyFill="1" applyBorder="1"/>
    <xf numFmtId="43" fontId="5" fillId="0" borderId="9" xfId="1" applyFont="1" applyFill="1" applyBorder="1" applyAlignment="1"/>
    <xf numFmtId="43" fontId="8" fillId="0" borderId="2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" fontId="8" fillId="0" borderId="0" xfId="0" applyNumberFormat="1" applyFont="1"/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8" fillId="0" borderId="0" xfId="0" applyNumberFormat="1" applyFont="1" applyAlignment="1">
      <alignment wrapText="1"/>
    </xf>
    <xf numFmtId="4" fontId="6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0" borderId="0" xfId="0" applyFont="1"/>
    <xf numFmtId="14" fontId="20" fillId="5" borderId="4" xfId="0" quotePrefix="1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/>
    </xf>
    <xf numFmtId="14" fontId="19" fillId="10" borderId="4" xfId="0" applyNumberFormat="1" applyFont="1" applyFill="1" applyBorder="1" applyAlignment="1">
      <alignment horizontal="center"/>
    </xf>
    <xf numFmtId="14" fontId="19" fillId="0" borderId="0" xfId="0" applyNumberFormat="1" applyFont="1"/>
    <xf numFmtId="14" fontId="20" fillId="0" borderId="6" xfId="0" applyNumberFormat="1" applyFont="1" applyBorder="1" applyAlignment="1">
      <alignment horizontal="center"/>
    </xf>
    <xf numFmtId="4" fontId="22" fillId="0" borderId="0" xfId="0" applyNumberFormat="1" applyFont="1" applyAlignment="1">
      <alignment horizontal="center"/>
    </xf>
    <xf numFmtId="14" fontId="20" fillId="0" borderId="12" xfId="0" quotePrefix="1" applyNumberFormat="1" applyFont="1" applyBorder="1" applyAlignment="1">
      <alignment horizontal="center"/>
    </xf>
    <xf numFmtId="14" fontId="19" fillId="14" borderId="4" xfId="0" applyNumberFormat="1" applyFont="1" applyFill="1" applyBorder="1" applyAlignment="1">
      <alignment horizontal="center"/>
    </xf>
    <xf numFmtId="14" fontId="19" fillId="3" borderId="4" xfId="0" applyNumberFormat="1" applyFont="1" applyFill="1" applyBorder="1" applyAlignment="1">
      <alignment horizontal="center"/>
    </xf>
    <xf numFmtId="14" fontId="20" fillId="5" borderId="5" xfId="0" quotePrefix="1" applyNumberFormat="1" applyFont="1" applyFill="1" applyBorder="1" applyAlignment="1">
      <alignment horizontal="center"/>
    </xf>
    <xf numFmtId="14" fontId="19" fillId="4" borderId="4" xfId="0" applyNumberFormat="1" applyFont="1" applyFill="1" applyBorder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14" fontId="19" fillId="8" borderId="4" xfId="0" applyNumberFormat="1" applyFont="1" applyFill="1" applyBorder="1" applyAlignment="1">
      <alignment horizontal="center"/>
    </xf>
    <xf numFmtId="14" fontId="19" fillId="9" borderId="4" xfId="0" applyNumberFormat="1" applyFont="1" applyFill="1" applyBorder="1" applyAlignment="1">
      <alignment horizontal="center"/>
    </xf>
    <xf numFmtId="14" fontId="19" fillId="11" borderId="4" xfId="0" applyNumberFormat="1" applyFont="1" applyFill="1" applyBorder="1" applyAlignment="1">
      <alignment horizontal="center"/>
    </xf>
    <xf numFmtId="14" fontId="19" fillId="7" borderId="4" xfId="0" applyNumberFormat="1" applyFont="1" applyFill="1" applyBorder="1" applyAlignment="1">
      <alignment horizontal="center"/>
    </xf>
    <xf numFmtId="14" fontId="19" fillId="13" borderId="4" xfId="0" applyNumberFormat="1" applyFont="1" applyFill="1" applyBorder="1" applyAlignment="1">
      <alignment horizontal="center"/>
    </xf>
    <xf numFmtId="14" fontId="20" fillId="0" borderId="4" xfId="0" quotePrefix="1" applyNumberFormat="1" applyFont="1" applyBorder="1" applyAlignment="1">
      <alignment horizontal="center"/>
    </xf>
    <xf numFmtId="14" fontId="19" fillId="6" borderId="4" xfId="0" applyNumberFormat="1" applyFont="1" applyFill="1" applyBorder="1" applyAlignment="1">
      <alignment horizontal="center"/>
    </xf>
    <xf numFmtId="14" fontId="19" fillId="15" borderId="4" xfId="0" applyNumberFormat="1" applyFont="1" applyFill="1" applyBorder="1" applyAlignment="1">
      <alignment horizontal="center"/>
    </xf>
    <xf numFmtId="14" fontId="20" fillId="12" borderId="4" xfId="0" applyNumberFormat="1" applyFont="1" applyFill="1" applyBorder="1" applyAlignment="1">
      <alignment horizontal="center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P1" dT="2024-03-26T18:57:53.70" personId="{B54E517E-D87B-4432-8A26-F11A5F242D0C}" id="{23118293-F728-4A30-940C-9F092326A13C}">
    <text>FC06
SBCC 03.15.2024</text>
  </threadedComment>
  <threadedComment ref="FR1" dT="2022-09-19T18:14:38.41" personId="{59EC829F-4536-4AFB-B92E-FA861C1CD9AD}" id="{065A2CB9-0CC2-41DA-A9EB-EF819177A4EF}">
    <text>NC Department of Public Safety of Adult Correction and Juvenile Justice (DACJJ)</text>
  </threadedComment>
  <threadedComment ref="FS1" dT="2022-09-19T18:14:38.41" personId="{59EC829F-4536-4AFB-B92E-FA861C1CD9AD}" id="{C28F3CC1-7B8D-497F-B2E0-F5BB70591189}">
    <text>NC Department of Public Safety of Adult Correction and Juvenile Justice (DACJJ)</text>
  </threadedComment>
  <threadedComment ref="BQ2" dT="2023-09-08T18:30:15.58" personId="{B54E517E-D87B-4432-8A26-F11A5F242D0C}" id="{B3950075-465C-48AB-B6E5-C429F0C28FC8}">
    <text>Per K. Buchanan memo date 8/25/2023 allocation start date 9/1/2023</text>
  </threadedComment>
  <threadedComment ref="BR2" dT="2023-09-08T18:30:15.58" personId="{B54E517E-D87B-4432-8A26-F11A5F242D0C}" id="{3B165AD4-10E1-4EA8-8987-0E14DEEB205D}">
    <text>Per K. Buchanan memo date 8/25/2023 allocation start date 9/1/2023</text>
  </threadedComment>
  <threadedComment ref="BX2" dT="2023-10-24T12:17:14.75" personId="{B54E517E-D87B-4432-8A26-F11A5F242D0C}" id="{BDABC49A-7CA6-4D11-B32B-92B5AD1C6E87}">
    <text>WIOA - AEFLA Section 231
FY 2023-24</text>
  </threadedComment>
  <threadedComment ref="BY2" dT="2023-10-24T13:09:38.51" personId="{B54E517E-D87B-4432-8A26-F11A5F242D0C}" id="{21AB62C6-2E81-4633-BBF1-40DF559FE648}">
    <text xml:space="preserve">WIOA - AEFLA Section 225
FY 2023-24
</text>
  </threadedComment>
  <threadedComment ref="BZ2" dT="2023-10-24T13:09:38.51" personId="{B54E517E-D87B-4432-8A26-F11A5F242D0C}" id="{3ADA558F-9F1F-4F26-91B6-BB086E558150}">
    <text xml:space="preserve">WIOA - AEFLA Section 225
FY 2023-24
</text>
  </threadedComment>
  <threadedComment ref="CA2" dT="2023-11-16T18:43:15.52" personId="{B54E517E-D87B-4432-8A26-F11A5F242D0C}" id="{0A935F88-8E6A-40ED-A4E3-93C94286B8DA}">
    <text>AEFLA - Section 243
FY 2023-24</text>
  </threadedComment>
  <threadedComment ref="CG2" dT="2023-09-08T17:42:08.07" personId="{B54E517E-D87B-4432-8A26-F11A5F242D0C}" id="{BD21B798-C6D6-459A-8E33-B78375CFDBA8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5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5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6" t="s">
        <v>72</v>
      </c>
      <c r="B14" t="s">
        <v>70</v>
      </c>
      <c r="C14" t="s">
        <v>71</v>
      </c>
    </row>
    <row r="15" spans="1:3" x14ac:dyDescent="0.25">
      <c r="A15" s="6" t="s">
        <v>72</v>
      </c>
      <c r="B15" t="s">
        <v>73</v>
      </c>
      <c r="C15" t="s">
        <v>74</v>
      </c>
    </row>
    <row r="16" spans="1:3" x14ac:dyDescent="0.25">
      <c r="A16" s="6" t="s">
        <v>72</v>
      </c>
      <c r="B16" t="s">
        <v>75</v>
      </c>
      <c r="C16" t="s">
        <v>76</v>
      </c>
    </row>
    <row r="17" spans="1:3" x14ac:dyDescent="0.25">
      <c r="A17" s="6" t="s">
        <v>72</v>
      </c>
      <c r="B17" t="s">
        <v>77</v>
      </c>
      <c r="C17" t="s">
        <v>79</v>
      </c>
    </row>
    <row r="18" spans="1:3" ht="19.5" customHeight="1" x14ac:dyDescent="0.25">
      <c r="A18" s="6" t="s">
        <v>72</v>
      </c>
      <c r="B18" t="s">
        <v>78</v>
      </c>
      <c r="C18" t="s">
        <v>80</v>
      </c>
    </row>
    <row r="19" spans="1:3" ht="19.5" customHeight="1" x14ac:dyDescent="0.25">
      <c r="A19" s="7" t="s">
        <v>84</v>
      </c>
    </row>
    <row r="20" spans="1:3" x14ac:dyDescent="0.25">
      <c r="A20" s="7" t="s">
        <v>81</v>
      </c>
    </row>
    <row r="21" spans="1:3" x14ac:dyDescent="0.25">
      <c r="A21" s="7" t="s">
        <v>82</v>
      </c>
    </row>
    <row r="24" spans="1:3" x14ac:dyDescent="0.25">
      <c r="A24" s="9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0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78"/>
  <sheetViews>
    <sheetView tabSelected="1" zoomScale="96" zoomScaleNormal="96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9.140625" style="26"/>
    <col min="2" max="2" width="32" style="26" bestFit="1" customWidth="1"/>
    <col min="3" max="3" width="18.5703125" style="143" customWidth="1"/>
    <col min="4" max="4" width="19.5703125" style="143" customWidth="1"/>
    <col min="5" max="32" width="23.42578125" style="143" customWidth="1"/>
    <col min="33" max="38" width="18.85546875" style="143" customWidth="1"/>
    <col min="39" max="42" width="20.140625" style="143" bestFit="1" customWidth="1"/>
    <col min="43" max="43" width="25" style="143" bestFit="1" customWidth="1"/>
    <col min="44" max="46" width="25.140625" style="143" bestFit="1" customWidth="1"/>
    <col min="47" max="49" width="23.85546875" style="143" customWidth="1"/>
    <col min="50" max="54" width="28.28515625" style="143" bestFit="1" customWidth="1"/>
    <col min="55" max="73" width="23.28515625" style="143" customWidth="1"/>
    <col min="74" max="75" width="28.42578125" style="143" bestFit="1" customWidth="1"/>
    <col min="76" max="83" width="23.28515625" style="143" customWidth="1"/>
    <col min="84" max="90" width="22.5703125" style="77" customWidth="1"/>
    <col min="91" max="94" width="22.85546875" style="77" customWidth="1"/>
    <col min="95" max="97" width="19.7109375" style="143" customWidth="1"/>
    <col min="98" max="106" width="22.5703125" style="143" customWidth="1"/>
    <col min="107" max="110" width="24.140625" style="77" customWidth="1"/>
    <col min="111" max="119" width="23.5703125" style="77" customWidth="1"/>
    <col min="120" max="142" width="23" style="77" customWidth="1"/>
    <col min="143" max="144" width="19.7109375" style="77" customWidth="1"/>
    <col min="145" max="145" width="20.140625" style="77" bestFit="1" customWidth="1"/>
    <col min="146" max="148" width="21.85546875" style="77" bestFit="1" customWidth="1"/>
    <col min="149" max="156" width="21" style="77" bestFit="1" customWidth="1"/>
    <col min="157" max="163" width="21.42578125" style="77" bestFit="1" customWidth="1"/>
    <col min="164" max="164" width="26.140625" style="77" bestFit="1" customWidth="1"/>
    <col min="165" max="168" width="19.28515625" style="144" bestFit="1" customWidth="1"/>
    <col min="169" max="173" width="21.5703125" style="77" customWidth="1"/>
    <col min="174" max="183" width="20.140625" style="77" bestFit="1" customWidth="1"/>
    <col min="184" max="184" width="19.140625" style="26" bestFit="1" customWidth="1"/>
    <col min="185" max="330" width="9.140625" style="26"/>
    <col min="331" max="331" width="24.5703125" style="26" customWidth="1"/>
    <col min="332" max="332" width="16.7109375" style="26" customWidth="1"/>
    <col min="333" max="383" width="16.28515625" style="26" customWidth="1"/>
    <col min="384" max="586" width="9.140625" style="26"/>
    <col min="587" max="587" width="24.5703125" style="26" customWidth="1"/>
    <col min="588" max="588" width="16.7109375" style="26" customWidth="1"/>
    <col min="589" max="639" width="16.28515625" style="26" customWidth="1"/>
    <col min="640" max="842" width="9.140625" style="26"/>
    <col min="843" max="843" width="24.5703125" style="26" customWidth="1"/>
    <col min="844" max="844" width="16.7109375" style="26" customWidth="1"/>
    <col min="845" max="895" width="16.28515625" style="26" customWidth="1"/>
    <col min="896" max="1098" width="9.140625" style="26"/>
    <col min="1099" max="1099" width="24.5703125" style="26" customWidth="1"/>
    <col min="1100" max="1100" width="16.7109375" style="26" customWidth="1"/>
    <col min="1101" max="1151" width="16.28515625" style="26" customWidth="1"/>
    <col min="1152" max="1354" width="9.140625" style="26"/>
    <col min="1355" max="1355" width="24.5703125" style="26" customWidth="1"/>
    <col min="1356" max="1356" width="16.7109375" style="26" customWidth="1"/>
    <col min="1357" max="1407" width="16.28515625" style="26" customWidth="1"/>
    <col min="1408" max="1610" width="9.140625" style="26"/>
    <col min="1611" max="1611" width="24.5703125" style="26" customWidth="1"/>
    <col min="1612" max="1612" width="16.7109375" style="26" customWidth="1"/>
    <col min="1613" max="1663" width="16.28515625" style="26" customWidth="1"/>
    <col min="1664" max="1866" width="9.140625" style="26"/>
    <col min="1867" max="1867" width="24.5703125" style="26" customWidth="1"/>
    <col min="1868" max="1868" width="16.7109375" style="26" customWidth="1"/>
    <col min="1869" max="1919" width="16.28515625" style="26" customWidth="1"/>
    <col min="1920" max="2122" width="9.140625" style="26"/>
    <col min="2123" max="2123" width="24.5703125" style="26" customWidth="1"/>
    <col min="2124" max="2124" width="16.7109375" style="26" customWidth="1"/>
    <col min="2125" max="2175" width="16.28515625" style="26" customWidth="1"/>
    <col min="2176" max="2378" width="9.140625" style="26"/>
    <col min="2379" max="2379" width="24.5703125" style="26" customWidth="1"/>
    <col min="2380" max="2380" width="16.7109375" style="26" customWidth="1"/>
    <col min="2381" max="2431" width="16.28515625" style="26" customWidth="1"/>
    <col min="2432" max="2634" width="9.140625" style="26"/>
    <col min="2635" max="2635" width="24.5703125" style="26" customWidth="1"/>
    <col min="2636" max="2636" width="16.7109375" style="26" customWidth="1"/>
    <col min="2637" max="2687" width="16.28515625" style="26" customWidth="1"/>
    <col min="2688" max="2890" width="9.140625" style="26"/>
    <col min="2891" max="2891" width="24.5703125" style="26" customWidth="1"/>
    <col min="2892" max="2892" width="16.7109375" style="26" customWidth="1"/>
    <col min="2893" max="2943" width="16.28515625" style="26" customWidth="1"/>
    <col min="2944" max="3146" width="9.140625" style="26"/>
    <col min="3147" max="3147" width="24.5703125" style="26" customWidth="1"/>
    <col min="3148" max="3148" width="16.7109375" style="26" customWidth="1"/>
    <col min="3149" max="3199" width="16.28515625" style="26" customWidth="1"/>
    <col min="3200" max="3402" width="9.140625" style="26"/>
    <col min="3403" max="3403" width="24.5703125" style="26" customWidth="1"/>
    <col min="3404" max="3404" width="16.7109375" style="26" customWidth="1"/>
    <col min="3405" max="3455" width="16.28515625" style="26" customWidth="1"/>
    <col min="3456" max="3658" width="9.140625" style="26"/>
    <col min="3659" max="3659" width="24.5703125" style="26" customWidth="1"/>
    <col min="3660" max="3660" width="16.7109375" style="26" customWidth="1"/>
    <col min="3661" max="3711" width="16.28515625" style="26" customWidth="1"/>
    <col min="3712" max="3914" width="9.140625" style="26"/>
    <col min="3915" max="3915" width="24.5703125" style="26" customWidth="1"/>
    <col min="3916" max="3916" width="16.7109375" style="26" customWidth="1"/>
    <col min="3917" max="3967" width="16.28515625" style="26" customWidth="1"/>
    <col min="3968" max="4170" width="9.140625" style="26"/>
    <col min="4171" max="4171" width="24.5703125" style="26" customWidth="1"/>
    <col min="4172" max="4172" width="16.7109375" style="26" customWidth="1"/>
    <col min="4173" max="4223" width="16.28515625" style="26" customWidth="1"/>
    <col min="4224" max="4426" width="9.140625" style="26"/>
    <col min="4427" max="4427" width="24.5703125" style="26" customWidth="1"/>
    <col min="4428" max="4428" width="16.7109375" style="26" customWidth="1"/>
    <col min="4429" max="4479" width="16.28515625" style="26" customWidth="1"/>
    <col min="4480" max="4682" width="9.140625" style="26"/>
    <col min="4683" max="4683" width="24.5703125" style="26" customWidth="1"/>
    <col min="4684" max="4684" width="16.7109375" style="26" customWidth="1"/>
    <col min="4685" max="4735" width="16.28515625" style="26" customWidth="1"/>
    <col min="4736" max="4938" width="9.140625" style="26"/>
    <col min="4939" max="4939" width="24.5703125" style="26" customWidth="1"/>
    <col min="4940" max="4940" width="16.7109375" style="26" customWidth="1"/>
    <col min="4941" max="4991" width="16.28515625" style="26" customWidth="1"/>
    <col min="4992" max="5194" width="9.140625" style="26"/>
    <col min="5195" max="5195" width="24.5703125" style="26" customWidth="1"/>
    <col min="5196" max="5196" width="16.7109375" style="26" customWidth="1"/>
    <col min="5197" max="5247" width="16.28515625" style="26" customWidth="1"/>
    <col min="5248" max="5450" width="9.140625" style="26"/>
    <col min="5451" max="5451" width="24.5703125" style="26" customWidth="1"/>
    <col min="5452" max="5452" width="16.7109375" style="26" customWidth="1"/>
    <col min="5453" max="5503" width="16.28515625" style="26" customWidth="1"/>
    <col min="5504" max="5706" width="9.140625" style="26"/>
    <col min="5707" max="5707" width="24.5703125" style="26" customWidth="1"/>
    <col min="5708" max="5708" width="16.7109375" style="26" customWidth="1"/>
    <col min="5709" max="5759" width="16.28515625" style="26" customWidth="1"/>
    <col min="5760" max="5962" width="9.140625" style="26"/>
    <col min="5963" max="5963" width="24.5703125" style="26" customWidth="1"/>
    <col min="5964" max="5964" width="16.7109375" style="26" customWidth="1"/>
    <col min="5965" max="6015" width="16.28515625" style="26" customWidth="1"/>
    <col min="6016" max="6218" width="9.140625" style="26"/>
    <col min="6219" max="6219" width="24.5703125" style="26" customWidth="1"/>
    <col min="6220" max="6220" width="16.7109375" style="26" customWidth="1"/>
    <col min="6221" max="6271" width="16.28515625" style="26" customWidth="1"/>
    <col min="6272" max="6474" width="9.140625" style="26"/>
    <col min="6475" max="6475" width="24.5703125" style="26" customWidth="1"/>
    <col min="6476" max="6476" width="16.7109375" style="26" customWidth="1"/>
    <col min="6477" max="6527" width="16.28515625" style="26" customWidth="1"/>
    <col min="6528" max="6730" width="9.140625" style="26"/>
    <col min="6731" max="6731" width="24.5703125" style="26" customWidth="1"/>
    <col min="6732" max="6732" width="16.7109375" style="26" customWidth="1"/>
    <col min="6733" max="6783" width="16.28515625" style="26" customWidth="1"/>
    <col min="6784" max="6986" width="9.140625" style="26"/>
    <col min="6987" max="6987" width="24.5703125" style="26" customWidth="1"/>
    <col min="6988" max="6988" width="16.7109375" style="26" customWidth="1"/>
    <col min="6989" max="7039" width="16.28515625" style="26" customWidth="1"/>
    <col min="7040" max="7242" width="9.140625" style="26"/>
    <col min="7243" max="7243" width="24.5703125" style="26" customWidth="1"/>
    <col min="7244" max="7244" width="16.7109375" style="26" customWidth="1"/>
    <col min="7245" max="7295" width="16.28515625" style="26" customWidth="1"/>
    <col min="7296" max="7498" width="9.140625" style="26"/>
    <col min="7499" max="7499" width="24.5703125" style="26" customWidth="1"/>
    <col min="7500" max="7500" width="16.7109375" style="26" customWidth="1"/>
    <col min="7501" max="7551" width="16.28515625" style="26" customWidth="1"/>
    <col min="7552" max="7754" width="9.140625" style="26"/>
    <col min="7755" max="7755" width="24.5703125" style="26" customWidth="1"/>
    <col min="7756" max="7756" width="16.7109375" style="26" customWidth="1"/>
    <col min="7757" max="7807" width="16.28515625" style="26" customWidth="1"/>
    <col min="7808" max="8010" width="9.140625" style="26"/>
    <col min="8011" max="8011" width="24.5703125" style="26" customWidth="1"/>
    <col min="8012" max="8012" width="16.7109375" style="26" customWidth="1"/>
    <col min="8013" max="8063" width="16.28515625" style="26" customWidth="1"/>
    <col min="8064" max="8266" width="9.140625" style="26"/>
    <col min="8267" max="8267" width="24.5703125" style="26" customWidth="1"/>
    <col min="8268" max="8268" width="16.7109375" style="26" customWidth="1"/>
    <col min="8269" max="8319" width="16.28515625" style="26" customWidth="1"/>
    <col min="8320" max="8522" width="9.140625" style="26"/>
    <col min="8523" max="8523" width="24.5703125" style="26" customWidth="1"/>
    <col min="8524" max="8524" width="16.7109375" style="26" customWidth="1"/>
    <col min="8525" max="8575" width="16.28515625" style="26" customWidth="1"/>
    <col min="8576" max="8778" width="9.140625" style="26"/>
    <col min="8779" max="8779" width="24.5703125" style="26" customWidth="1"/>
    <col min="8780" max="8780" width="16.7109375" style="26" customWidth="1"/>
    <col min="8781" max="8831" width="16.28515625" style="26" customWidth="1"/>
    <col min="8832" max="9034" width="9.140625" style="26"/>
    <col min="9035" max="9035" width="24.5703125" style="26" customWidth="1"/>
    <col min="9036" max="9036" width="16.7109375" style="26" customWidth="1"/>
    <col min="9037" max="9087" width="16.28515625" style="26" customWidth="1"/>
    <col min="9088" max="9290" width="9.140625" style="26"/>
    <col min="9291" max="9291" width="24.5703125" style="26" customWidth="1"/>
    <col min="9292" max="9292" width="16.7109375" style="26" customWidth="1"/>
    <col min="9293" max="9343" width="16.28515625" style="26" customWidth="1"/>
    <col min="9344" max="9546" width="9.140625" style="26"/>
    <col min="9547" max="9547" width="24.5703125" style="26" customWidth="1"/>
    <col min="9548" max="9548" width="16.7109375" style="26" customWidth="1"/>
    <col min="9549" max="9599" width="16.28515625" style="26" customWidth="1"/>
    <col min="9600" max="9802" width="9.140625" style="26"/>
    <col min="9803" max="9803" width="24.5703125" style="26" customWidth="1"/>
    <col min="9804" max="9804" width="16.7109375" style="26" customWidth="1"/>
    <col min="9805" max="9855" width="16.28515625" style="26" customWidth="1"/>
    <col min="9856" max="10058" width="9.140625" style="26"/>
    <col min="10059" max="10059" width="24.5703125" style="26" customWidth="1"/>
    <col min="10060" max="10060" width="16.7109375" style="26" customWidth="1"/>
    <col min="10061" max="10111" width="16.28515625" style="26" customWidth="1"/>
    <col min="10112" max="10314" width="9.140625" style="26"/>
    <col min="10315" max="10315" width="24.5703125" style="26" customWidth="1"/>
    <col min="10316" max="10316" width="16.7109375" style="26" customWidth="1"/>
    <col min="10317" max="10367" width="16.28515625" style="26" customWidth="1"/>
    <col min="10368" max="10570" width="9.140625" style="26"/>
    <col min="10571" max="10571" width="24.5703125" style="26" customWidth="1"/>
    <col min="10572" max="10572" width="16.7109375" style="26" customWidth="1"/>
    <col min="10573" max="10623" width="16.28515625" style="26" customWidth="1"/>
    <col min="10624" max="10826" width="9.140625" style="26"/>
    <col min="10827" max="10827" width="24.5703125" style="26" customWidth="1"/>
    <col min="10828" max="10828" width="16.7109375" style="26" customWidth="1"/>
    <col min="10829" max="10879" width="16.28515625" style="26" customWidth="1"/>
    <col min="10880" max="11082" width="9.140625" style="26"/>
    <col min="11083" max="11083" width="24.5703125" style="26" customWidth="1"/>
    <col min="11084" max="11084" width="16.7109375" style="26" customWidth="1"/>
    <col min="11085" max="11135" width="16.28515625" style="26" customWidth="1"/>
    <col min="11136" max="11338" width="9.140625" style="26"/>
    <col min="11339" max="11339" width="24.5703125" style="26" customWidth="1"/>
    <col min="11340" max="11340" width="16.7109375" style="26" customWidth="1"/>
    <col min="11341" max="11391" width="16.28515625" style="26" customWidth="1"/>
    <col min="11392" max="11594" width="9.140625" style="26"/>
    <col min="11595" max="11595" width="24.5703125" style="26" customWidth="1"/>
    <col min="11596" max="11596" width="16.7109375" style="26" customWidth="1"/>
    <col min="11597" max="11647" width="16.28515625" style="26" customWidth="1"/>
    <col min="11648" max="11850" width="9.140625" style="26"/>
    <col min="11851" max="11851" width="24.5703125" style="26" customWidth="1"/>
    <col min="11852" max="11852" width="16.7109375" style="26" customWidth="1"/>
    <col min="11853" max="11903" width="16.28515625" style="26" customWidth="1"/>
    <col min="11904" max="12106" width="9.140625" style="26"/>
    <col min="12107" max="12107" width="24.5703125" style="26" customWidth="1"/>
    <col min="12108" max="12108" width="16.7109375" style="26" customWidth="1"/>
    <col min="12109" max="12159" width="16.28515625" style="26" customWidth="1"/>
    <col min="12160" max="12362" width="9.140625" style="26"/>
    <col min="12363" max="12363" width="24.5703125" style="26" customWidth="1"/>
    <col min="12364" max="12364" width="16.7109375" style="26" customWidth="1"/>
    <col min="12365" max="12415" width="16.28515625" style="26" customWidth="1"/>
    <col min="12416" max="12618" width="9.140625" style="26"/>
    <col min="12619" max="12619" width="24.5703125" style="26" customWidth="1"/>
    <col min="12620" max="12620" width="16.7109375" style="26" customWidth="1"/>
    <col min="12621" max="12671" width="16.28515625" style="26" customWidth="1"/>
    <col min="12672" max="12874" width="9.140625" style="26"/>
    <col min="12875" max="12875" width="24.5703125" style="26" customWidth="1"/>
    <col min="12876" max="12876" width="16.7109375" style="26" customWidth="1"/>
    <col min="12877" max="12927" width="16.28515625" style="26" customWidth="1"/>
    <col min="12928" max="13130" width="9.140625" style="26"/>
    <col min="13131" max="13131" width="24.5703125" style="26" customWidth="1"/>
    <col min="13132" max="13132" width="16.7109375" style="26" customWidth="1"/>
    <col min="13133" max="13183" width="16.28515625" style="26" customWidth="1"/>
    <col min="13184" max="13386" width="9.140625" style="26"/>
    <col min="13387" max="13387" width="24.5703125" style="26" customWidth="1"/>
    <col min="13388" max="13388" width="16.7109375" style="26" customWidth="1"/>
    <col min="13389" max="13439" width="16.28515625" style="26" customWidth="1"/>
    <col min="13440" max="13642" width="9.140625" style="26"/>
    <col min="13643" max="13643" width="24.5703125" style="26" customWidth="1"/>
    <col min="13644" max="13644" width="16.7109375" style="26" customWidth="1"/>
    <col min="13645" max="13695" width="16.28515625" style="26" customWidth="1"/>
    <col min="13696" max="13898" width="9.140625" style="26"/>
    <col min="13899" max="13899" width="24.5703125" style="26" customWidth="1"/>
    <col min="13900" max="13900" width="16.7109375" style="26" customWidth="1"/>
    <col min="13901" max="13951" width="16.28515625" style="26" customWidth="1"/>
    <col min="13952" max="14154" width="9.140625" style="26"/>
    <col min="14155" max="14155" width="24.5703125" style="26" customWidth="1"/>
    <col min="14156" max="14156" width="16.7109375" style="26" customWidth="1"/>
    <col min="14157" max="14207" width="16.28515625" style="26" customWidth="1"/>
    <col min="14208" max="14410" width="9.140625" style="26"/>
    <col min="14411" max="14411" width="24.5703125" style="26" customWidth="1"/>
    <col min="14412" max="14412" width="16.7109375" style="26" customWidth="1"/>
    <col min="14413" max="14463" width="16.28515625" style="26" customWidth="1"/>
    <col min="14464" max="14666" width="9.140625" style="26"/>
    <col min="14667" max="14667" width="24.5703125" style="26" customWidth="1"/>
    <col min="14668" max="14668" width="16.7109375" style="26" customWidth="1"/>
    <col min="14669" max="14719" width="16.28515625" style="26" customWidth="1"/>
    <col min="14720" max="14922" width="9.140625" style="26"/>
    <col min="14923" max="14923" width="24.5703125" style="26" customWidth="1"/>
    <col min="14924" max="14924" width="16.7109375" style="26" customWidth="1"/>
    <col min="14925" max="14975" width="16.28515625" style="26" customWidth="1"/>
    <col min="14976" max="15178" width="9.140625" style="26"/>
    <col min="15179" max="15179" width="24.5703125" style="26" customWidth="1"/>
    <col min="15180" max="15180" width="16.7109375" style="26" customWidth="1"/>
    <col min="15181" max="15231" width="16.28515625" style="26" customWidth="1"/>
    <col min="15232" max="15434" width="9.140625" style="26"/>
    <col min="15435" max="15435" width="24.5703125" style="26" customWidth="1"/>
    <col min="15436" max="15436" width="16.7109375" style="26" customWidth="1"/>
    <col min="15437" max="15487" width="16.28515625" style="26" customWidth="1"/>
    <col min="15488" max="15690" width="9.140625" style="26"/>
    <col min="15691" max="15691" width="24.5703125" style="26" customWidth="1"/>
    <col min="15692" max="15692" width="16.7109375" style="26" customWidth="1"/>
    <col min="15693" max="15743" width="16.28515625" style="26" customWidth="1"/>
    <col min="15744" max="15946" width="9.140625" style="26"/>
    <col min="15947" max="15947" width="24.5703125" style="26" customWidth="1"/>
    <col min="15948" max="15948" width="16.7109375" style="26" customWidth="1"/>
    <col min="15949" max="15999" width="16.28515625" style="26" customWidth="1"/>
    <col min="16000" max="16202" width="9.140625" style="26"/>
    <col min="16203" max="16203" width="24.5703125" style="26" customWidth="1"/>
    <col min="16204" max="16204" width="16.7109375" style="26" customWidth="1"/>
    <col min="16205" max="16255" width="16.28515625" style="26" customWidth="1"/>
    <col min="16256" max="16384" width="9.140625" style="26"/>
  </cols>
  <sheetData>
    <row r="1" spans="1:184" s="98" customFormat="1" ht="38.25" x14ac:dyDescent="0.2">
      <c r="A1" s="153"/>
      <c r="B1" s="76" t="s">
        <v>83</v>
      </c>
      <c r="C1" s="77"/>
      <c r="D1" s="78"/>
      <c r="E1" s="79" t="s">
        <v>108</v>
      </c>
      <c r="F1" s="79" t="s">
        <v>108</v>
      </c>
      <c r="G1" s="79" t="s">
        <v>108</v>
      </c>
      <c r="H1" s="79" t="s">
        <v>108</v>
      </c>
      <c r="I1" s="79" t="s">
        <v>108</v>
      </c>
      <c r="J1" s="79" t="s">
        <v>108</v>
      </c>
      <c r="K1" s="79" t="s">
        <v>108</v>
      </c>
      <c r="L1" s="79" t="s">
        <v>108</v>
      </c>
      <c r="M1" s="79" t="s">
        <v>108</v>
      </c>
      <c r="N1" s="79" t="s">
        <v>108</v>
      </c>
      <c r="O1" s="79" t="s">
        <v>108</v>
      </c>
      <c r="P1" s="80" t="s">
        <v>108</v>
      </c>
      <c r="Q1" s="80" t="s">
        <v>108</v>
      </c>
      <c r="R1" s="80" t="s">
        <v>108</v>
      </c>
      <c r="S1" s="80" t="s">
        <v>108</v>
      </c>
      <c r="T1" s="80" t="s">
        <v>108</v>
      </c>
      <c r="U1" s="80" t="s">
        <v>108</v>
      </c>
      <c r="V1" s="80" t="s">
        <v>108</v>
      </c>
      <c r="W1" s="80" t="s">
        <v>108</v>
      </c>
      <c r="X1" s="80" t="s">
        <v>108</v>
      </c>
      <c r="Y1" s="80" t="s">
        <v>108</v>
      </c>
      <c r="Z1" s="80" t="s">
        <v>108</v>
      </c>
      <c r="AA1" s="80" t="s">
        <v>108</v>
      </c>
      <c r="AB1" s="80" t="s">
        <v>108</v>
      </c>
      <c r="AC1" s="80" t="s">
        <v>108</v>
      </c>
      <c r="AD1" s="80" t="s">
        <v>108</v>
      </c>
      <c r="AE1" s="80" t="s">
        <v>108</v>
      </c>
      <c r="AF1" s="80" t="s">
        <v>108</v>
      </c>
      <c r="AG1" s="81" t="s">
        <v>108</v>
      </c>
      <c r="AH1" s="81" t="s">
        <v>108</v>
      </c>
      <c r="AI1" s="81" t="s">
        <v>108</v>
      </c>
      <c r="AJ1" s="81" t="s">
        <v>108</v>
      </c>
      <c r="AK1" s="81" t="s">
        <v>108</v>
      </c>
      <c r="AL1" s="81" t="s">
        <v>108</v>
      </c>
      <c r="AM1" s="82" t="s">
        <v>108</v>
      </c>
      <c r="AN1" s="82" t="s">
        <v>108</v>
      </c>
      <c r="AO1" s="82" t="s">
        <v>108</v>
      </c>
      <c r="AP1" s="82" t="s">
        <v>108</v>
      </c>
      <c r="AQ1" s="83" t="s">
        <v>294</v>
      </c>
      <c r="AR1" s="83" t="s">
        <v>302</v>
      </c>
      <c r="AS1" s="83" t="s">
        <v>302</v>
      </c>
      <c r="AT1" s="83" t="s">
        <v>302</v>
      </c>
      <c r="AU1" s="84" t="s">
        <v>108</v>
      </c>
      <c r="AV1" s="84" t="s">
        <v>108</v>
      </c>
      <c r="AW1" s="84" t="s">
        <v>108</v>
      </c>
      <c r="AX1" s="85" t="s">
        <v>313</v>
      </c>
      <c r="AY1" s="85" t="s">
        <v>313</v>
      </c>
      <c r="AZ1" s="85" t="s">
        <v>313</v>
      </c>
      <c r="BA1" s="85" t="s">
        <v>313</v>
      </c>
      <c r="BB1" s="85" t="s">
        <v>313</v>
      </c>
      <c r="BC1" s="85" t="s">
        <v>108</v>
      </c>
      <c r="BD1" s="85" t="s">
        <v>210</v>
      </c>
      <c r="BE1" s="85" t="s">
        <v>108</v>
      </c>
      <c r="BF1" s="85" t="s">
        <v>108</v>
      </c>
      <c r="BG1" s="85" t="s">
        <v>108</v>
      </c>
      <c r="BH1" s="85" t="s">
        <v>108</v>
      </c>
      <c r="BI1" s="86" t="s">
        <v>108</v>
      </c>
      <c r="BJ1" s="87" t="s">
        <v>146</v>
      </c>
      <c r="BK1" s="87" t="s">
        <v>146</v>
      </c>
      <c r="BL1" s="87" t="s">
        <v>146</v>
      </c>
      <c r="BM1" s="87" t="s">
        <v>146</v>
      </c>
      <c r="BN1" s="87" t="s">
        <v>146</v>
      </c>
      <c r="BO1" s="87" t="s">
        <v>146</v>
      </c>
      <c r="BP1" s="87" t="s">
        <v>146</v>
      </c>
      <c r="BQ1" s="88" t="s">
        <v>224</v>
      </c>
      <c r="BR1" s="88" t="s">
        <v>224</v>
      </c>
      <c r="BS1" s="88" t="s">
        <v>224</v>
      </c>
      <c r="BT1" s="88" t="s">
        <v>224</v>
      </c>
      <c r="BU1" s="88" t="s">
        <v>224</v>
      </c>
      <c r="BV1" s="88" t="s">
        <v>392</v>
      </c>
      <c r="BW1" s="88" t="s">
        <v>392</v>
      </c>
      <c r="BX1" s="82" t="s">
        <v>262</v>
      </c>
      <c r="BY1" s="82" t="s">
        <v>262</v>
      </c>
      <c r="BZ1" s="82" t="s">
        <v>262</v>
      </c>
      <c r="CA1" s="82" t="s">
        <v>262</v>
      </c>
      <c r="CB1" s="89" t="s">
        <v>108</v>
      </c>
      <c r="CC1" s="89" t="s">
        <v>108</v>
      </c>
      <c r="CD1" s="89" t="s">
        <v>108</v>
      </c>
      <c r="CE1" s="89" t="s">
        <v>108</v>
      </c>
      <c r="CF1" s="90" t="s">
        <v>203</v>
      </c>
      <c r="CG1" s="90" t="s">
        <v>203</v>
      </c>
      <c r="CH1" s="90" t="s">
        <v>203</v>
      </c>
      <c r="CI1" s="90" t="s">
        <v>203</v>
      </c>
      <c r="CJ1" s="90" t="s">
        <v>203</v>
      </c>
      <c r="CK1" s="90" t="s">
        <v>203</v>
      </c>
      <c r="CL1" s="90" t="s">
        <v>203</v>
      </c>
      <c r="CM1" s="90" t="s">
        <v>203</v>
      </c>
      <c r="CN1" s="90" t="s">
        <v>203</v>
      </c>
      <c r="CO1" s="90" t="s">
        <v>203</v>
      </c>
      <c r="CP1" s="90" t="s">
        <v>203</v>
      </c>
      <c r="CQ1" s="88" t="s">
        <v>115</v>
      </c>
      <c r="CR1" s="88" t="s">
        <v>108</v>
      </c>
      <c r="CS1" s="88" t="s">
        <v>108</v>
      </c>
      <c r="CT1" s="91" t="s">
        <v>146</v>
      </c>
      <c r="CU1" s="91" t="s">
        <v>146</v>
      </c>
      <c r="CV1" s="91" t="s">
        <v>146</v>
      </c>
      <c r="CW1" s="91" t="s">
        <v>146</v>
      </c>
      <c r="CX1" s="91" t="s">
        <v>146</v>
      </c>
      <c r="CY1" s="91" t="s">
        <v>146</v>
      </c>
      <c r="CZ1" s="91" t="s">
        <v>146</v>
      </c>
      <c r="DA1" s="91" t="s">
        <v>146</v>
      </c>
      <c r="DB1" s="91" t="s">
        <v>146</v>
      </c>
      <c r="DC1" s="85" t="s">
        <v>160</v>
      </c>
      <c r="DD1" s="85" t="s">
        <v>160</v>
      </c>
      <c r="DE1" s="85" t="s">
        <v>160</v>
      </c>
      <c r="DF1" s="85" t="s">
        <v>160</v>
      </c>
      <c r="DG1" s="92" t="s">
        <v>146</v>
      </c>
      <c r="DH1" s="92" t="s">
        <v>146</v>
      </c>
      <c r="DI1" s="92" t="s">
        <v>146</v>
      </c>
      <c r="DJ1" s="92" t="s">
        <v>146</v>
      </c>
      <c r="DK1" s="92" t="s">
        <v>146</v>
      </c>
      <c r="DL1" s="92" t="s">
        <v>146</v>
      </c>
      <c r="DM1" s="92" t="s">
        <v>146</v>
      </c>
      <c r="DN1" s="92" t="s">
        <v>146</v>
      </c>
      <c r="DO1" s="92" t="s">
        <v>146</v>
      </c>
      <c r="DP1" s="85" t="s">
        <v>146</v>
      </c>
      <c r="DQ1" s="85" t="s">
        <v>146</v>
      </c>
      <c r="DR1" s="85" t="s">
        <v>146</v>
      </c>
      <c r="DS1" s="85" t="s">
        <v>146</v>
      </c>
      <c r="DT1" s="85" t="s">
        <v>146</v>
      </c>
      <c r="DU1" s="85" t="s">
        <v>146</v>
      </c>
      <c r="DV1" s="85" t="s">
        <v>146</v>
      </c>
      <c r="DW1" s="85" t="s">
        <v>146</v>
      </c>
      <c r="DX1" s="85" t="s">
        <v>146</v>
      </c>
      <c r="DY1" s="85" t="s">
        <v>146</v>
      </c>
      <c r="DZ1" s="85" t="s">
        <v>146</v>
      </c>
      <c r="EA1" s="85" t="s">
        <v>146</v>
      </c>
      <c r="EB1" s="85" t="s">
        <v>146</v>
      </c>
      <c r="EC1" s="85" t="s">
        <v>146</v>
      </c>
      <c r="ED1" s="85" t="s">
        <v>146</v>
      </c>
      <c r="EE1" s="85" t="s">
        <v>146</v>
      </c>
      <c r="EF1" s="85" t="s">
        <v>146</v>
      </c>
      <c r="EG1" s="85" t="s">
        <v>146</v>
      </c>
      <c r="EH1" s="85" t="s">
        <v>146</v>
      </c>
      <c r="EI1" s="85" t="s">
        <v>146</v>
      </c>
      <c r="EJ1" s="85" t="s">
        <v>146</v>
      </c>
      <c r="EK1" s="85" t="s">
        <v>146</v>
      </c>
      <c r="EL1" s="85" t="s">
        <v>146</v>
      </c>
      <c r="EM1" s="93" t="s">
        <v>143</v>
      </c>
      <c r="EN1" s="93" t="s">
        <v>143</v>
      </c>
      <c r="EO1" s="80" t="s">
        <v>241</v>
      </c>
      <c r="EP1" s="80" t="s">
        <v>241</v>
      </c>
      <c r="EQ1" s="80" t="s">
        <v>241</v>
      </c>
      <c r="ER1" s="80" t="s">
        <v>241</v>
      </c>
      <c r="ES1" s="88" t="s">
        <v>121</v>
      </c>
      <c r="ET1" s="88" t="s">
        <v>121</v>
      </c>
      <c r="EU1" s="88" t="s">
        <v>121</v>
      </c>
      <c r="EV1" s="88" t="s">
        <v>121</v>
      </c>
      <c r="EW1" s="88" t="s">
        <v>121</v>
      </c>
      <c r="EX1" s="88" t="s">
        <v>121</v>
      </c>
      <c r="EY1" s="88" t="s">
        <v>121</v>
      </c>
      <c r="EZ1" s="88" t="s">
        <v>121</v>
      </c>
      <c r="FA1" s="94" t="s">
        <v>271</v>
      </c>
      <c r="FB1" s="94" t="s">
        <v>271</v>
      </c>
      <c r="FC1" s="94" t="s">
        <v>271</v>
      </c>
      <c r="FD1" s="94" t="s">
        <v>271</v>
      </c>
      <c r="FE1" s="94" t="s">
        <v>271</v>
      </c>
      <c r="FF1" s="88" t="s">
        <v>121</v>
      </c>
      <c r="FG1" s="88" t="s">
        <v>121</v>
      </c>
      <c r="FH1" s="88" t="s">
        <v>177</v>
      </c>
      <c r="FI1" s="95" t="s">
        <v>143</v>
      </c>
      <c r="FJ1" s="95" t="s">
        <v>143</v>
      </c>
      <c r="FK1" s="95" t="s">
        <v>143</v>
      </c>
      <c r="FL1" s="95" t="s">
        <v>143</v>
      </c>
      <c r="FM1" s="96" t="s">
        <v>143</v>
      </c>
      <c r="FN1" s="96" t="s">
        <v>143</v>
      </c>
      <c r="FO1" s="96" t="s">
        <v>196</v>
      </c>
      <c r="FP1" s="96" t="s">
        <v>196</v>
      </c>
      <c r="FQ1" s="96" t="s">
        <v>143</v>
      </c>
      <c r="FR1" s="88" t="s">
        <v>108</v>
      </c>
      <c r="FS1" s="88" t="s">
        <v>108</v>
      </c>
      <c r="FT1" s="88" t="s">
        <v>108</v>
      </c>
      <c r="FU1" s="88" t="s">
        <v>108</v>
      </c>
      <c r="FV1" s="88" t="s">
        <v>108</v>
      </c>
      <c r="FW1" s="88" t="s">
        <v>108</v>
      </c>
      <c r="FX1" s="88" t="s">
        <v>241</v>
      </c>
      <c r="FY1" s="88" t="s">
        <v>241</v>
      </c>
      <c r="FZ1" s="88" t="s">
        <v>241</v>
      </c>
      <c r="GA1" s="85" t="s">
        <v>108</v>
      </c>
      <c r="GB1" s="97" t="s">
        <v>108</v>
      </c>
    </row>
    <row r="2" spans="1:184" s="99" customFormat="1" x14ac:dyDescent="0.2">
      <c r="A2" s="99" t="s">
        <v>107</v>
      </c>
      <c r="B2" s="100"/>
      <c r="C2" s="101"/>
      <c r="D2" s="102"/>
      <c r="E2" s="103" t="s">
        <v>327</v>
      </c>
      <c r="F2" s="103" t="s">
        <v>345</v>
      </c>
      <c r="G2" s="103" t="s">
        <v>345</v>
      </c>
      <c r="H2" s="103" t="s">
        <v>345</v>
      </c>
      <c r="I2" s="103" t="s">
        <v>357</v>
      </c>
      <c r="J2" s="103" t="s">
        <v>395</v>
      </c>
      <c r="K2" s="103" t="s">
        <v>395</v>
      </c>
      <c r="L2" s="103" t="s">
        <v>409</v>
      </c>
      <c r="M2" s="103" t="s">
        <v>419</v>
      </c>
      <c r="N2" s="103" t="s">
        <v>427</v>
      </c>
      <c r="O2" s="103" t="s">
        <v>429</v>
      </c>
      <c r="P2" s="104" t="s">
        <v>317</v>
      </c>
      <c r="Q2" s="104" t="s">
        <v>322</v>
      </c>
      <c r="R2" s="104" t="s">
        <v>326</v>
      </c>
      <c r="S2" s="104" t="s">
        <v>337</v>
      </c>
      <c r="T2" s="104" t="s">
        <v>337</v>
      </c>
      <c r="U2" s="104" t="s">
        <v>341</v>
      </c>
      <c r="V2" s="104" t="s">
        <v>356</v>
      </c>
      <c r="W2" s="104" t="s">
        <v>388</v>
      </c>
      <c r="X2" s="104" t="s">
        <v>408</v>
      </c>
      <c r="Y2" s="104" t="s">
        <v>408</v>
      </c>
      <c r="Z2" s="104" t="s">
        <v>410</v>
      </c>
      <c r="AA2" s="104" t="s">
        <v>420</v>
      </c>
      <c r="AB2" s="104" t="s">
        <v>420</v>
      </c>
      <c r="AC2" s="104" t="s">
        <v>421</v>
      </c>
      <c r="AD2" s="104" t="s">
        <v>426</v>
      </c>
      <c r="AE2" s="104" t="s">
        <v>426</v>
      </c>
      <c r="AF2" s="104" t="s">
        <v>430</v>
      </c>
      <c r="AG2" s="105" t="s">
        <v>59</v>
      </c>
      <c r="AH2" s="105" t="s">
        <v>59</v>
      </c>
      <c r="AI2" s="105" t="s">
        <v>59</v>
      </c>
      <c r="AJ2" s="105" t="s">
        <v>431</v>
      </c>
      <c r="AK2" s="105" t="s">
        <v>124</v>
      </c>
      <c r="AL2" s="105" t="s">
        <v>163</v>
      </c>
      <c r="AM2" s="106" t="s">
        <v>238</v>
      </c>
      <c r="AN2" s="106" t="s">
        <v>238</v>
      </c>
      <c r="AO2" s="106" t="s">
        <v>238</v>
      </c>
      <c r="AP2" s="106" t="s">
        <v>238</v>
      </c>
      <c r="AQ2" s="107" t="s">
        <v>295</v>
      </c>
      <c r="AR2" s="107" t="s">
        <v>304</v>
      </c>
      <c r="AS2" s="107" t="s">
        <v>308</v>
      </c>
      <c r="AT2" s="107" t="s">
        <v>412</v>
      </c>
      <c r="AU2" s="108" t="s">
        <v>251</v>
      </c>
      <c r="AV2" s="108" t="s">
        <v>411</v>
      </c>
      <c r="AW2" s="108" t="s">
        <v>411</v>
      </c>
      <c r="AX2" s="109" t="s">
        <v>361</v>
      </c>
      <c r="AY2" s="109" t="s">
        <v>397</v>
      </c>
      <c r="AZ2" s="109" t="s">
        <v>320</v>
      </c>
      <c r="BA2" s="109" t="s">
        <v>363</v>
      </c>
      <c r="BB2" s="109" t="s">
        <v>395</v>
      </c>
      <c r="BC2" s="110" t="s">
        <v>188</v>
      </c>
      <c r="BD2" s="110" t="s">
        <v>207</v>
      </c>
      <c r="BE2" s="110" t="s">
        <v>285</v>
      </c>
      <c r="BF2" s="110" t="s">
        <v>236</v>
      </c>
      <c r="BG2" s="110" t="s">
        <v>235</v>
      </c>
      <c r="BH2" s="110" t="s">
        <v>395</v>
      </c>
      <c r="BI2" s="111" t="s">
        <v>288</v>
      </c>
      <c r="BJ2" s="112" t="s">
        <v>216</v>
      </c>
      <c r="BK2" s="112" t="s">
        <v>231</v>
      </c>
      <c r="BL2" s="112" t="s">
        <v>289</v>
      </c>
      <c r="BM2" s="112" t="s">
        <v>343</v>
      </c>
      <c r="BN2" s="112" t="s">
        <v>330</v>
      </c>
      <c r="BO2" s="112" t="s">
        <v>330</v>
      </c>
      <c r="BP2" s="112" t="s">
        <v>349</v>
      </c>
      <c r="BQ2" s="110" t="s">
        <v>225</v>
      </c>
      <c r="BR2" s="110" t="s">
        <v>229</v>
      </c>
      <c r="BS2" s="110" t="s">
        <v>229</v>
      </c>
      <c r="BT2" s="110" t="s">
        <v>347</v>
      </c>
      <c r="BU2" s="110" t="s">
        <v>348</v>
      </c>
      <c r="BV2" s="110" t="s">
        <v>391</v>
      </c>
      <c r="BW2" s="110" t="s">
        <v>391</v>
      </c>
      <c r="BX2" s="113" t="s">
        <v>251</v>
      </c>
      <c r="BY2" s="113" t="s">
        <v>251</v>
      </c>
      <c r="BZ2" s="113" t="s">
        <v>395</v>
      </c>
      <c r="CA2" s="113" t="s">
        <v>251</v>
      </c>
      <c r="CB2" s="114" t="s">
        <v>257</v>
      </c>
      <c r="CC2" s="114" t="s">
        <v>289</v>
      </c>
      <c r="CD2" s="115" t="s">
        <v>307</v>
      </c>
      <c r="CE2" s="115" t="s">
        <v>321</v>
      </c>
      <c r="CF2" s="116" t="s">
        <v>207</v>
      </c>
      <c r="CG2" s="116" t="s">
        <v>223</v>
      </c>
      <c r="CH2" s="116" t="s">
        <v>247</v>
      </c>
      <c r="CI2" s="116" t="s">
        <v>248</v>
      </c>
      <c r="CJ2" s="116" t="s">
        <v>327</v>
      </c>
      <c r="CK2" s="116" t="s">
        <v>329</v>
      </c>
      <c r="CL2" s="116" t="s">
        <v>339</v>
      </c>
      <c r="CM2" s="116" t="s">
        <v>353</v>
      </c>
      <c r="CN2" s="116" t="s">
        <v>368</v>
      </c>
      <c r="CO2" s="116" t="s">
        <v>398</v>
      </c>
      <c r="CP2" s="116" t="s">
        <v>417</v>
      </c>
      <c r="CQ2" s="117" t="s">
        <v>222</v>
      </c>
      <c r="CR2" s="117" t="s">
        <v>251</v>
      </c>
      <c r="CS2" s="117" t="s">
        <v>335</v>
      </c>
      <c r="CT2" s="118" t="s">
        <v>181</v>
      </c>
      <c r="CU2" s="118" t="s">
        <v>230</v>
      </c>
      <c r="CV2" s="118" t="s">
        <v>326</v>
      </c>
      <c r="CW2" s="118" t="s">
        <v>338</v>
      </c>
      <c r="CX2" s="118" t="s">
        <v>361</v>
      </c>
      <c r="CY2" s="118" t="s">
        <v>395</v>
      </c>
      <c r="CZ2" s="118" t="s">
        <v>414</v>
      </c>
      <c r="DA2" s="118" t="s">
        <v>414</v>
      </c>
      <c r="DB2" s="118" t="s">
        <v>428</v>
      </c>
      <c r="DC2" s="110" t="s">
        <v>181</v>
      </c>
      <c r="DD2" s="110" t="s">
        <v>396</v>
      </c>
      <c r="DE2" s="110" t="s">
        <v>396</v>
      </c>
      <c r="DF2" s="110" t="s">
        <v>424</v>
      </c>
      <c r="DG2" s="119" t="s">
        <v>199</v>
      </c>
      <c r="DH2" s="119" t="s">
        <v>199</v>
      </c>
      <c r="DI2" s="119" t="s">
        <v>201</v>
      </c>
      <c r="DJ2" s="119" t="s">
        <v>198</v>
      </c>
      <c r="DK2" s="119" t="s">
        <v>202</v>
      </c>
      <c r="DL2" s="119" t="s">
        <v>198</v>
      </c>
      <c r="DM2" s="119" t="s">
        <v>198</v>
      </c>
      <c r="DN2" s="119" t="s">
        <v>202</v>
      </c>
      <c r="DO2" s="119" t="s">
        <v>218</v>
      </c>
      <c r="DP2" s="109" t="s">
        <v>376</v>
      </c>
      <c r="DQ2" s="109" t="s">
        <v>378</v>
      </c>
      <c r="DR2" s="109" t="s">
        <v>379</v>
      </c>
      <c r="DS2" s="109" t="s">
        <v>384</v>
      </c>
      <c r="DT2" s="109" t="s">
        <v>399</v>
      </c>
      <c r="DU2" s="109" t="s">
        <v>399</v>
      </c>
      <c r="DV2" s="109" t="s">
        <v>403</v>
      </c>
      <c r="DW2" s="109" t="s">
        <v>404</v>
      </c>
      <c r="DX2" s="109" t="s">
        <v>404</v>
      </c>
      <c r="DY2" s="109" t="s">
        <v>404</v>
      </c>
      <c r="DZ2" s="109" t="s">
        <v>404</v>
      </c>
      <c r="EA2" s="109" t="s">
        <v>406</v>
      </c>
      <c r="EB2" s="109" t="s">
        <v>406</v>
      </c>
      <c r="EC2" s="109" t="s">
        <v>406</v>
      </c>
      <c r="ED2" s="109" t="s">
        <v>406</v>
      </c>
      <c r="EE2" s="109" t="s">
        <v>406</v>
      </c>
      <c r="EF2" s="109" t="s">
        <v>406</v>
      </c>
      <c r="EG2" s="109" t="s">
        <v>406</v>
      </c>
      <c r="EH2" s="109" t="s">
        <v>415</v>
      </c>
      <c r="EI2" s="109" t="s">
        <v>415</v>
      </c>
      <c r="EJ2" s="109" t="s">
        <v>416</v>
      </c>
      <c r="EK2" s="109" t="s">
        <v>416</v>
      </c>
      <c r="EL2" s="109" t="s">
        <v>423</v>
      </c>
      <c r="EM2" s="120" t="s">
        <v>405</v>
      </c>
      <c r="EN2" s="120" t="s">
        <v>351</v>
      </c>
      <c r="EO2" s="121" t="s">
        <v>366</v>
      </c>
      <c r="EP2" s="121" t="s">
        <v>365</v>
      </c>
      <c r="EQ2" s="121" t="s">
        <v>367</v>
      </c>
      <c r="ER2" s="121" t="s">
        <v>418</v>
      </c>
      <c r="ES2" s="110" t="s">
        <v>193</v>
      </c>
      <c r="ET2" s="110" t="s">
        <v>330</v>
      </c>
      <c r="EU2" s="110" t="s">
        <v>330</v>
      </c>
      <c r="EV2" s="110" t="s">
        <v>370</v>
      </c>
      <c r="EW2" s="110" t="s">
        <v>371</v>
      </c>
      <c r="EX2" s="110" t="s">
        <v>371</v>
      </c>
      <c r="EY2" s="109" t="s">
        <v>192</v>
      </c>
      <c r="EZ2" s="109" t="s">
        <v>371</v>
      </c>
      <c r="FA2" s="106" t="s">
        <v>274</v>
      </c>
      <c r="FB2" s="106" t="s">
        <v>388</v>
      </c>
      <c r="FC2" s="106" t="s">
        <v>388</v>
      </c>
      <c r="FD2" s="106" t="s">
        <v>422</v>
      </c>
      <c r="FE2" s="106" t="s">
        <v>422</v>
      </c>
      <c r="FF2" s="109" t="s">
        <v>197</v>
      </c>
      <c r="FG2" s="109" t="s">
        <v>372</v>
      </c>
      <c r="FH2" s="110" t="s">
        <v>188</v>
      </c>
      <c r="FI2" s="122" t="s">
        <v>194</v>
      </c>
      <c r="FJ2" s="122" t="s">
        <v>342</v>
      </c>
      <c r="FK2" s="122" t="s">
        <v>342</v>
      </c>
      <c r="FL2" s="122" t="s">
        <v>352</v>
      </c>
      <c r="FM2" s="109" t="s">
        <v>198</v>
      </c>
      <c r="FN2" s="109" t="s">
        <v>353</v>
      </c>
      <c r="FO2" s="109" t="s">
        <v>195</v>
      </c>
      <c r="FP2" s="109" t="s">
        <v>400</v>
      </c>
      <c r="FQ2" s="110" t="s">
        <v>308</v>
      </c>
      <c r="FR2" s="117" t="s">
        <v>387</v>
      </c>
      <c r="FS2" s="117" t="s">
        <v>134</v>
      </c>
      <c r="FT2" s="117" t="s">
        <v>383</v>
      </c>
      <c r="FU2" s="117" t="s">
        <v>383</v>
      </c>
      <c r="FV2" s="117" t="s">
        <v>407</v>
      </c>
      <c r="FW2" s="117" t="s">
        <v>407</v>
      </c>
      <c r="FX2" s="117" t="s">
        <v>278</v>
      </c>
      <c r="FY2" s="117" t="s">
        <v>350</v>
      </c>
      <c r="FZ2" s="117" t="s">
        <v>334</v>
      </c>
      <c r="GA2" s="117" t="s">
        <v>251</v>
      </c>
      <c r="GB2" s="110" t="s">
        <v>345</v>
      </c>
    </row>
    <row r="3" spans="1:184" s="157" customFormat="1" thickBot="1" x14ac:dyDescent="0.25">
      <c r="A3" s="157" t="s">
        <v>107</v>
      </c>
      <c r="B3" s="158"/>
      <c r="C3" s="159"/>
      <c r="D3" s="160"/>
      <c r="E3" s="161" t="s">
        <v>211</v>
      </c>
      <c r="F3" s="161" t="s">
        <v>211</v>
      </c>
      <c r="G3" s="161" t="s">
        <v>211</v>
      </c>
      <c r="H3" s="161" t="s">
        <v>211</v>
      </c>
      <c r="I3" s="161" t="s">
        <v>211</v>
      </c>
      <c r="J3" s="161" t="s">
        <v>211</v>
      </c>
      <c r="K3" s="161" t="s">
        <v>211</v>
      </c>
      <c r="L3" s="161" t="s">
        <v>211</v>
      </c>
      <c r="M3" s="161" t="s">
        <v>211</v>
      </c>
      <c r="N3" s="161" t="s">
        <v>211</v>
      </c>
      <c r="O3" s="161" t="s">
        <v>211</v>
      </c>
      <c r="P3" s="162" t="s">
        <v>319</v>
      </c>
      <c r="Q3" s="162" t="s">
        <v>319</v>
      </c>
      <c r="R3" s="162" t="s">
        <v>319</v>
      </c>
      <c r="S3" s="162" t="s">
        <v>319</v>
      </c>
      <c r="T3" s="162" t="s">
        <v>319</v>
      </c>
      <c r="U3" s="162" t="s">
        <v>319</v>
      </c>
      <c r="V3" s="162" t="s">
        <v>319</v>
      </c>
      <c r="W3" s="162" t="s">
        <v>319</v>
      </c>
      <c r="X3" s="162" t="s">
        <v>319</v>
      </c>
      <c r="Y3" s="162" t="s">
        <v>319</v>
      </c>
      <c r="Z3" s="162" t="s">
        <v>319</v>
      </c>
      <c r="AA3" s="162" t="s">
        <v>319</v>
      </c>
      <c r="AB3" s="162" t="s">
        <v>319</v>
      </c>
      <c r="AC3" s="162" t="s">
        <v>319</v>
      </c>
      <c r="AD3" s="162" t="s">
        <v>319</v>
      </c>
      <c r="AE3" s="162" t="s">
        <v>319</v>
      </c>
      <c r="AF3" s="162" t="s">
        <v>319</v>
      </c>
      <c r="AG3" s="152" t="s">
        <v>200</v>
      </c>
      <c r="AH3" s="152" t="s">
        <v>126</v>
      </c>
      <c r="AI3" s="163" t="s">
        <v>200</v>
      </c>
      <c r="AJ3" s="163" t="s">
        <v>200</v>
      </c>
      <c r="AK3" s="163" t="s">
        <v>358</v>
      </c>
      <c r="AL3" s="163" t="s">
        <v>358</v>
      </c>
      <c r="AM3" s="164" t="s">
        <v>239</v>
      </c>
      <c r="AN3" s="164" t="s">
        <v>239</v>
      </c>
      <c r="AO3" s="164" t="s">
        <v>239</v>
      </c>
      <c r="AP3" s="164" t="s">
        <v>239</v>
      </c>
      <c r="AQ3" s="165" t="s">
        <v>211</v>
      </c>
      <c r="AR3" s="165" t="s">
        <v>211</v>
      </c>
      <c r="AS3" s="165" t="s">
        <v>211</v>
      </c>
      <c r="AT3" s="165" t="s">
        <v>211</v>
      </c>
      <c r="AU3" s="166" t="s">
        <v>211</v>
      </c>
      <c r="AV3" s="166" t="s">
        <v>211</v>
      </c>
      <c r="AW3" s="166" t="s">
        <v>211</v>
      </c>
      <c r="AX3" s="155" t="s">
        <v>360</v>
      </c>
      <c r="AY3" s="155" t="s">
        <v>360</v>
      </c>
      <c r="AZ3" s="155" t="s">
        <v>314</v>
      </c>
      <c r="BA3" s="155" t="s">
        <v>314</v>
      </c>
      <c r="BB3" s="155" t="s">
        <v>314</v>
      </c>
      <c r="BC3" s="155" t="s">
        <v>186</v>
      </c>
      <c r="BD3" s="155" t="s">
        <v>211</v>
      </c>
      <c r="BE3" s="155" t="s">
        <v>211</v>
      </c>
      <c r="BF3" s="155" t="s">
        <v>221</v>
      </c>
      <c r="BG3" s="155" t="s">
        <v>232</v>
      </c>
      <c r="BH3" s="155" t="s">
        <v>232</v>
      </c>
      <c r="BI3" s="167" t="s">
        <v>211</v>
      </c>
      <c r="BJ3" s="168" t="s">
        <v>215</v>
      </c>
      <c r="BK3" s="168" t="s">
        <v>215</v>
      </c>
      <c r="BL3" s="168" t="s">
        <v>290</v>
      </c>
      <c r="BM3" s="168" t="s">
        <v>290</v>
      </c>
      <c r="BN3" s="168" t="s">
        <v>215</v>
      </c>
      <c r="BO3" s="168" t="s">
        <v>215</v>
      </c>
      <c r="BP3" s="168" t="s">
        <v>215</v>
      </c>
      <c r="BQ3" s="155" t="s">
        <v>226</v>
      </c>
      <c r="BR3" s="155" t="s">
        <v>226</v>
      </c>
      <c r="BS3" s="155" t="s">
        <v>226</v>
      </c>
      <c r="BT3" s="155" t="s">
        <v>226</v>
      </c>
      <c r="BU3" s="155" t="s">
        <v>226</v>
      </c>
      <c r="BV3" s="155" t="s">
        <v>211</v>
      </c>
      <c r="BW3" s="155" t="s">
        <v>211</v>
      </c>
      <c r="BX3" s="164" t="s">
        <v>211</v>
      </c>
      <c r="BY3" s="164" t="s">
        <v>268</v>
      </c>
      <c r="BZ3" s="164" t="s">
        <v>268</v>
      </c>
      <c r="CA3" s="164" t="s">
        <v>211</v>
      </c>
      <c r="CB3" s="169" t="s">
        <v>211</v>
      </c>
      <c r="CC3" s="169" t="s">
        <v>211</v>
      </c>
      <c r="CD3" s="169" t="s">
        <v>296</v>
      </c>
      <c r="CE3" s="169" t="s">
        <v>296</v>
      </c>
      <c r="CF3" s="170" t="s">
        <v>204</v>
      </c>
      <c r="CG3" s="170" t="s">
        <v>204</v>
      </c>
      <c r="CH3" s="170" t="s">
        <v>369</v>
      </c>
      <c r="CI3" s="170" t="s">
        <v>369</v>
      </c>
      <c r="CJ3" s="170" t="s">
        <v>369</v>
      </c>
      <c r="CK3" s="170" t="s">
        <v>340</v>
      </c>
      <c r="CL3" s="170" t="s">
        <v>355</v>
      </c>
      <c r="CM3" s="170" t="s">
        <v>354</v>
      </c>
      <c r="CN3" s="170" t="s">
        <v>369</v>
      </c>
      <c r="CO3" s="170" t="s">
        <v>354</v>
      </c>
      <c r="CP3" s="170" t="s">
        <v>354</v>
      </c>
      <c r="CQ3" s="171" t="s">
        <v>127</v>
      </c>
      <c r="CR3" s="171" t="s">
        <v>211</v>
      </c>
      <c r="CS3" s="171" t="s">
        <v>211</v>
      </c>
      <c r="CT3" s="156" t="s">
        <v>185</v>
      </c>
      <c r="CU3" s="156" t="s">
        <v>185</v>
      </c>
      <c r="CV3" s="156" t="s">
        <v>323</v>
      </c>
      <c r="CW3" s="156" t="s">
        <v>323</v>
      </c>
      <c r="CX3" s="156" t="s">
        <v>323</v>
      </c>
      <c r="CY3" s="156" t="s">
        <v>323</v>
      </c>
      <c r="CZ3" s="156" t="s">
        <v>323</v>
      </c>
      <c r="DA3" s="156" t="s">
        <v>323</v>
      </c>
      <c r="DB3" s="156" t="s">
        <v>323</v>
      </c>
      <c r="DC3" s="155" t="s">
        <v>180</v>
      </c>
      <c r="DD3" s="155" t="s">
        <v>180</v>
      </c>
      <c r="DE3" s="155" t="s">
        <v>180</v>
      </c>
      <c r="DF3" s="155" t="s">
        <v>180</v>
      </c>
      <c r="DG3" s="172" t="s">
        <v>149</v>
      </c>
      <c r="DH3" s="172" t="s">
        <v>149</v>
      </c>
      <c r="DI3" s="172" t="s">
        <v>149</v>
      </c>
      <c r="DJ3" s="172" t="s">
        <v>149</v>
      </c>
      <c r="DK3" s="172" t="s">
        <v>149</v>
      </c>
      <c r="DL3" s="172" t="s">
        <v>149</v>
      </c>
      <c r="DM3" s="172" t="s">
        <v>149</v>
      </c>
      <c r="DN3" s="172" t="s">
        <v>149</v>
      </c>
      <c r="DO3" s="172" t="s">
        <v>217</v>
      </c>
      <c r="DP3" s="155" t="s">
        <v>211</v>
      </c>
      <c r="DQ3" s="155" t="s">
        <v>211</v>
      </c>
      <c r="DR3" s="155" t="s">
        <v>211</v>
      </c>
      <c r="DS3" s="155" t="s">
        <v>211</v>
      </c>
      <c r="DT3" s="155" t="s">
        <v>211</v>
      </c>
      <c r="DU3" s="155" t="s">
        <v>211</v>
      </c>
      <c r="DV3" s="155" t="s">
        <v>211</v>
      </c>
      <c r="DW3" s="155" t="s">
        <v>211</v>
      </c>
      <c r="DX3" s="155" t="s">
        <v>211</v>
      </c>
      <c r="DY3" s="155" t="s">
        <v>211</v>
      </c>
      <c r="DZ3" s="155" t="s">
        <v>211</v>
      </c>
      <c r="EA3" s="155" t="s">
        <v>211</v>
      </c>
      <c r="EB3" s="155" t="s">
        <v>211</v>
      </c>
      <c r="EC3" s="155" t="s">
        <v>211</v>
      </c>
      <c r="ED3" s="155" t="s">
        <v>211</v>
      </c>
      <c r="EE3" s="155" t="s">
        <v>211</v>
      </c>
      <c r="EF3" s="155" t="s">
        <v>211</v>
      </c>
      <c r="EG3" s="155" t="s">
        <v>211</v>
      </c>
      <c r="EH3" s="155" t="s">
        <v>211</v>
      </c>
      <c r="EI3" s="155" t="s">
        <v>211</v>
      </c>
      <c r="EJ3" s="155" t="s">
        <v>211</v>
      </c>
      <c r="EK3" s="155" t="s">
        <v>211</v>
      </c>
      <c r="EL3" s="155" t="s">
        <v>211</v>
      </c>
      <c r="EM3" s="173" t="s">
        <v>171</v>
      </c>
      <c r="EN3" s="173" t="s">
        <v>171</v>
      </c>
      <c r="EO3" s="162" t="s">
        <v>244</v>
      </c>
      <c r="EP3" s="162" t="s">
        <v>324</v>
      </c>
      <c r="EQ3" s="162" t="s">
        <v>324</v>
      </c>
      <c r="ER3" s="162" t="s">
        <v>324</v>
      </c>
      <c r="ES3" s="155" t="s">
        <v>172</v>
      </c>
      <c r="ET3" s="155" t="s">
        <v>172</v>
      </c>
      <c r="EU3" s="155" t="s">
        <v>172</v>
      </c>
      <c r="EV3" s="155" t="s">
        <v>172</v>
      </c>
      <c r="EW3" s="155" t="s">
        <v>172</v>
      </c>
      <c r="EX3" s="155" t="s">
        <v>172</v>
      </c>
      <c r="EY3" s="155" t="s">
        <v>172</v>
      </c>
      <c r="EZ3" s="155" t="s">
        <v>172</v>
      </c>
      <c r="FA3" s="164" t="s">
        <v>276</v>
      </c>
      <c r="FB3" s="164" t="s">
        <v>276</v>
      </c>
      <c r="FC3" s="164" t="s">
        <v>276</v>
      </c>
      <c r="FD3" s="164" t="s">
        <v>276</v>
      </c>
      <c r="FE3" s="164" t="s">
        <v>276</v>
      </c>
      <c r="FF3" s="155" t="s">
        <v>174</v>
      </c>
      <c r="FG3" s="155" t="s">
        <v>174</v>
      </c>
      <c r="FH3" s="155" t="s">
        <v>175</v>
      </c>
      <c r="FI3" s="174" t="s">
        <v>166</v>
      </c>
      <c r="FJ3" s="174" t="s">
        <v>166</v>
      </c>
      <c r="FK3" s="174" t="s">
        <v>166</v>
      </c>
      <c r="FL3" s="174" t="s">
        <v>166</v>
      </c>
      <c r="FM3" s="155" t="s">
        <v>244</v>
      </c>
      <c r="FN3" s="155" t="s">
        <v>244</v>
      </c>
      <c r="FO3" s="155" t="s">
        <v>168</v>
      </c>
      <c r="FP3" s="155" t="s">
        <v>168</v>
      </c>
      <c r="FQ3" s="155" t="s">
        <v>310</v>
      </c>
      <c r="FR3" s="155" t="s">
        <v>211</v>
      </c>
      <c r="FS3" s="155" t="s">
        <v>120</v>
      </c>
      <c r="FT3" s="155" t="s">
        <v>380</v>
      </c>
      <c r="FU3" s="155" t="s">
        <v>380</v>
      </c>
      <c r="FV3" s="155" t="s">
        <v>380</v>
      </c>
      <c r="FW3" s="155" t="s">
        <v>380</v>
      </c>
      <c r="FX3" s="155" t="s">
        <v>211</v>
      </c>
      <c r="FY3" s="155" t="s">
        <v>211</v>
      </c>
      <c r="FZ3" s="155" t="s">
        <v>211</v>
      </c>
      <c r="GA3" s="171" t="s">
        <v>211</v>
      </c>
      <c r="GB3" s="155"/>
    </row>
    <row r="4" spans="1:184" s="2" customFormat="1" ht="39" thickBot="1" x14ac:dyDescent="0.25">
      <c r="B4" s="39"/>
      <c r="C4" s="69" t="s">
        <v>0</v>
      </c>
      <c r="D4" s="68" t="s">
        <v>148</v>
      </c>
      <c r="E4" s="64" t="s">
        <v>318</v>
      </c>
      <c r="F4" s="64" t="s">
        <v>318</v>
      </c>
      <c r="G4" s="64" t="s">
        <v>318</v>
      </c>
      <c r="H4" s="64" t="s">
        <v>318</v>
      </c>
      <c r="I4" s="64" t="s">
        <v>318</v>
      </c>
      <c r="J4" s="64" t="s">
        <v>318</v>
      </c>
      <c r="K4" s="64" t="s">
        <v>318</v>
      </c>
      <c r="L4" s="64" t="s">
        <v>318</v>
      </c>
      <c r="M4" s="64" t="s">
        <v>318</v>
      </c>
      <c r="N4" s="64" t="s">
        <v>318</v>
      </c>
      <c r="O4" s="64" t="s">
        <v>318</v>
      </c>
      <c r="P4" s="36" t="s">
        <v>318</v>
      </c>
      <c r="Q4" s="36" t="s">
        <v>318</v>
      </c>
      <c r="R4" s="36" t="s">
        <v>318</v>
      </c>
      <c r="S4" s="36" t="s">
        <v>318</v>
      </c>
      <c r="T4" s="36" t="s">
        <v>318</v>
      </c>
      <c r="U4" s="36" t="s">
        <v>318</v>
      </c>
      <c r="V4" s="36" t="s">
        <v>318</v>
      </c>
      <c r="W4" s="36" t="s">
        <v>318</v>
      </c>
      <c r="X4" s="36" t="s">
        <v>318</v>
      </c>
      <c r="Y4" s="36" t="s">
        <v>318</v>
      </c>
      <c r="Z4" s="36" t="s">
        <v>318</v>
      </c>
      <c r="AA4" s="36" t="s">
        <v>318</v>
      </c>
      <c r="AB4" s="36" t="s">
        <v>318</v>
      </c>
      <c r="AC4" s="36" t="s">
        <v>318</v>
      </c>
      <c r="AD4" s="36" t="s">
        <v>318</v>
      </c>
      <c r="AE4" s="36" t="s">
        <v>318</v>
      </c>
      <c r="AF4" s="36" t="s">
        <v>318</v>
      </c>
      <c r="AG4" s="73" t="s">
        <v>112</v>
      </c>
      <c r="AH4" s="74"/>
      <c r="AI4" s="74"/>
      <c r="AJ4" s="74"/>
      <c r="AK4" s="74"/>
      <c r="AL4" s="75"/>
      <c r="AM4" s="70" t="s">
        <v>237</v>
      </c>
      <c r="AN4" s="71"/>
      <c r="AO4" s="71"/>
      <c r="AP4" s="72"/>
      <c r="AQ4" s="51" t="s">
        <v>293</v>
      </c>
      <c r="AR4" s="52" t="s">
        <v>305</v>
      </c>
      <c r="AS4" s="52" t="s">
        <v>305</v>
      </c>
      <c r="AT4" s="52" t="s">
        <v>413</v>
      </c>
      <c r="AU4" s="47" t="s">
        <v>259</v>
      </c>
      <c r="AV4" s="47" t="s">
        <v>259</v>
      </c>
      <c r="AW4" s="47" t="s">
        <v>259</v>
      </c>
      <c r="AX4" s="22" t="s">
        <v>359</v>
      </c>
      <c r="AY4" s="22" t="s">
        <v>359</v>
      </c>
      <c r="AZ4" s="22" t="s">
        <v>315</v>
      </c>
      <c r="BA4" s="22" t="s">
        <v>315</v>
      </c>
      <c r="BB4" s="22" t="s">
        <v>315</v>
      </c>
      <c r="BC4" s="22" t="s">
        <v>189</v>
      </c>
      <c r="BD4" s="22" t="s">
        <v>208</v>
      </c>
      <c r="BE4" s="22" t="s">
        <v>282</v>
      </c>
      <c r="BF4" s="22" t="s">
        <v>219</v>
      </c>
      <c r="BG4" s="22" t="s">
        <v>233</v>
      </c>
      <c r="BH4" s="22" t="s">
        <v>233</v>
      </c>
      <c r="BI4" s="49" t="s">
        <v>286</v>
      </c>
      <c r="BJ4" s="57" t="s">
        <v>213</v>
      </c>
      <c r="BK4" s="57" t="s">
        <v>240</v>
      </c>
      <c r="BL4" s="57" t="s">
        <v>240</v>
      </c>
      <c r="BM4" s="57" t="s">
        <v>240</v>
      </c>
      <c r="BN4" s="57" t="s">
        <v>240</v>
      </c>
      <c r="BO4" s="57" t="s">
        <v>240</v>
      </c>
      <c r="BP4" s="57" t="s">
        <v>240</v>
      </c>
      <c r="BQ4" s="22" t="s">
        <v>227</v>
      </c>
      <c r="BR4" s="22" t="s">
        <v>227</v>
      </c>
      <c r="BS4" s="22" t="s">
        <v>227</v>
      </c>
      <c r="BT4" s="22" t="s">
        <v>227</v>
      </c>
      <c r="BU4" s="22" t="s">
        <v>227</v>
      </c>
      <c r="BV4" s="22" t="s">
        <v>390</v>
      </c>
      <c r="BW4" s="22" t="s">
        <v>394</v>
      </c>
      <c r="BX4" s="27" t="s">
        <v>263</v>
      </c>
      <c r="BY4" s="27" t="s">
        <v>265</v>
      </c>
      <c r="BZ4" s="27" t="s">
        <v>265</v>
      </c>
      <c r="CA4" s="27" t="s">
        <v>269</v>
      </c>
      <c r="CB4" s="44" t="s">
        <v>256</v>
      </c>
      <c r="CC4" s="44" t="s">
        <v>256</v>
      </c>
      <c r="CD4" s="44" t="s">
        <v>258</v>
      </c>
      <c r="CE4" s="44" t="s">
        <v>258</v>
      </c>
      <c r="CF4" s="61" t="s">
        <v>205</v>
      </c>
      <c r="CG4" s="61" t="s">
        <v>205</v>
      </c>
      <c r="CH4" s="61" t="s">
        <v>205</v>
      </c>
      <c r="CI4" s="61" t="s">
        <v>205</v>
      </c>
      <c r="CJ4" s="61" t="s">
        <v>205</v>
      </c>
      <c r="CK4" s="61" t="s">
        <v>205</v>
      </c>
      <c r="CL4" s="61" t="s">
        <v>205</v>
      </c>
      <c r="CM4" s="61" t="s">
        <v>205</v>
      </c>
      <c r="CN4" s="61" t="s">
        <v>205</v>
      </c>
      <c r="CO4" s="61" t="s">
        <v>205</v>
      </c>
      <c r="CP4" s="61" t="s">
        <v>205</v>
      </c>
      <c r="CQ4" s="22" t="s">
        <v>116</v>
      </c>
      <c r="CR4" s="22" t="s">
        <v>249</v>
      </c>
      <c r="CS4" s="22" t="s">
        <v>249</v>
      </c>
      <c r="CT4" s="55" t="s">
        <v>182</v>
      </c>
      <c r="CU4" s="55" t="s">
        <v>182</v>
      </c>
      <c r="CV4" s="55" t="s">
        <v>182</v>
      </c>
      <c r="CW4" s="55" t="s">
        <v>182</v>
      </c>
      <c r="CX4" s="55" t="s">
        <v>182</v>
      </c>
      <c r="CY4" s="55" t="s">
        <v>182</v>
      </c>
      <c r="CZ4" s="55" t="s">
        <v>182</v>
      </c>
      <c r="DA4" s="55" t="s">
        <v>182</v>
      </c>
      <c r="DB4" s="55" t="s">
        <v>182</v>
      </c>
      <c r="DC4" s="22" t="s">
        <v>161</v>
      </c>
      <c r="DD4" s="22" t="s">
        <v>161</v>
      </c>
      <c r="DE4" s="22" t="s">
        <v>161</v>
      </c>
      <c r="DF4" s="22" t="s">
        <v>161</v>
      </c>
      <c r="DG4" s="37" t="s">
        <v>150</v>
      </c>
      <c r="DH4" s="37" t="s">
        <v>150</v>
      </c>
      <c r="DI4" s="37" t="s">
        <v>150</v>
      </c>
      <c r="DJ4" s="37" t="s">
        <v>150</v>
      </c>
      <c r="DK4" s="37" t="s">
        <v>150</v>
      </c>
      <c r="DL4" s="37" t="s">
        <v>150</v>
      </c>
      <c r="DM4" s="37" t="s">
        <v>150</v>
      </c>
      <c r="DN4" s="37" t="s">
        <v>150</v>
      </c>
      <c r="DO4" s="37" t="s">
        <v>150</v>
      </c>
      <c r="DP4" s="22" t="s">
        <v>374</v>
      </c>
      <c r="DQ4" s="22" t="s">
        <v>374</v>
      </c>
      <c r="DR4" s="22" t="s">
        <v>374</v>
      </c>
      <c r="DS4" s="22" t="s">
        <v>374</v>
      </c>
      <c r="DT4" s="22" t="s">
        <v>374</v>
      </c>
      <c r="DU4" s="22" t="s">
        <v>374</v>
      </c>
      <c r="DV4" s="22" t="s">
        <v>374</v>
      </c>
      <c r="DW4" s="22" t="s">
        <v>374</v>
      </c>
      <c r="DX4" s="22" t="s">
        <v>374</v>
      </c>
      <c r="DY4" s="22" t="s">
        <v>374</v>
      </c>
      <c r="DZ4" s="22" t="s">
        <v>374</v>
      </c>
      <c r="EA4" s="22" t="s">
        <v>374</v>
      </c>
      <c r="EB4" s="22" t="s">
        <v>374</v>
      </c>
      <c r="EC4" s="22" t="s">
        <v>374</v>
      </c>
      <c r="ED4" s="22" t="s">
        <v>374</v>
      </c>
      <c r="EE4" s="22" t="s">
        <v>374</v>
      </c>
      <c r="EF4" s="22" t="s">
        <v>374</v>
      </c>
      <c r="EG4" s="22" t="s">
        <v>374</v>
      </c>
      <c r="EH4" s="22" t="s">
        <v>374</v>
      </c>
      <c r="EI4" s="22" t="s">
        <v>374</v>
      </c>
      <c r="EJ4" s="22" t="s">
        <v>374</v>
      </c>
      <c r="EK4" s="22" t="s">
        <v>374</v>
      </c>
      <c r="EL4" s="22" t="s">
        <v>374</v>
      </c>
      <c r="EM4" s="66" t="s">
        <v>170</v>
      </c>
      <c r="EN4" s="66" t="s">
        <v>170</v>
      </c>
      <c r="EO4" s="42" t="s">
        <v>242</v>
      </c>
      <c r="EP4" s="42" t="s">
        <v>242</v>
      </c>
      <c r="EQ4" s="42" t="s">
        <v>242</v>
      </c>
      <c r="ER4" s="42" t="s">
        <v>242</v>
      </c>
      <c r="ES4" s="22" t="s">
        <v>129</v>
      </c>
      <c r="ET4" s="22" t="s">
        <v>129</v>
      </c>
      <c r="EU4" s="22" t="s">
        <v>129</v>
      </c>
      <c r="EV4" s="22" t="s">
        <v>129</v>
      </c>
      <c r="EW4" s="22" t="s">
        <v>129</v>
      </c>
      <c r="EX4" s="22" t="s">
        <v>129</v>
      </c>
      <c r="EY4" s="22" t="s">
        <v>191</v>
      </c>
      <c r="EZ4" s="22" t="s">
        <v>191</v>
      </c>
      <c r="FA4" s="27" t="s">
        <v>272</v>
      </c>
      <c r="FB4" s="27" t="s">
        <v>272</v>
      </c>
      <c r="FC4" s="27" t="s">
        <v>272</v>
      </c>
      <c r="FD4" s="27" t="s">
        <v>272</v>
      </c>
      <c r="FE4" s="27" t="s">
        <v>272</v>
      </c>
      <c r="FF4" s="22" t="s">
        <v>123</v>
      </c>
      <c r="FG4" s="22" t="s">
        <v>123</v>
      </c>
      <c r="FH4" s="22" t="s">
        <v>130</v>
      </c>
      <c r="FI4" s="59" t="s">
        <v>144</v>
      </c>
      <c r="FJ4" s="59" t="s">
        <v>144</v>
      </c>
      <c r="FK4" s="59" t="s">
        <v>144</v>
      </c>
      <c r="FL4" s="59" t="s">
        <v>144</v>
      </c>
      <c r="FM4" s="22" t="s">
        <v>156</v>
      </c>
      <c r="FN4" s="22" t="s">
        <v>156</v>
      </c>
      <c r="FO4" s="22" t="s">
        <v>144</v>
      </c>
      <c r="FP4" s="22" t="s">
        <v>401</v>
      </c>
      <c r="FQ4" s="22" t="s">
        <v>144</v>
      </c>
      <c r="FR4" s="22" t="s">
        <v>386</v>
      </c>
      <c r="FS4" s="22" t="s">
        <v>132</v>
      </c>
      <c r="FT4" s="22" t="s">
        <v>381</v>
      </c>
      <c r="FU4" s="22" t="s">
        <v>381</v>
      </c>
      <c r="FV4" s="22" t="s">
        <v>381</v>
      </c>
      <c r="FW4" s="22" t="s">
        <v>381</v>
      </c>
      <c r="FX4" s="22" t="s">
        <v>279</v>
      </c>
      <c r="FY4" s="22" t="s">
        <v>279</v>
      </c>
      <c r="FZ4" s="22" t="s">
        <v>331</v>
      </c>
      <c r="GA4" s="22" t="s">
        <v>252</v>
      </c>
      <c r="GB4" s="40" t="s">
        <v>158</v>
      </c>
    </row>
    <row r="5" spans="1:184" s="11" customFormat="1" ht="38.25" x14ac:dyDescent="0.2">
      <c r="B5" s="154" t="s">
        <v>109</v>
      </c>
      <c r="C5" s="69"/>
      <c r="D5" s="68"/>
      <c r="E5" s="64" t="s">
        <v>328</v>
      </c>
      <c r="F5" s="64" t="s">
        <v>328</v>
      </c>
      <c r="G5" s="64" t="s">
        <v>328</v>
      </c>
      <c r="H5" s="64" t="s">
        <v>328</v>
      </c>
      <c r="I5" s="64" t="s">
        <v>328</v>
      </c>
      <c r="J5" s="64" t="s">
        <v>328</v>
      </c>
      <c r="K5" s="64" t="s">
        <v>328</v>
      </c>
      <c r="L5" s="64" t="s">
        <v>328</v>
      </c>
      <c r="M5" s="64" t="s">
        <v>328</v>
      </c>
      <c r="N5" s="64" t="s">
        <v>328</v>
      </c>
      <c r="O5" s="64" t="s">
        <v>328</v>
      </c>
      <c r="P5" s="36" t="s">
        <v>336</v>
      </c>
      <c r="Q5" s="36" t="s">
        <v>336</v>
      </c>
      <c r="R5" s="36" t="s">
        <v>336</v>
      </c>
      <c r="S5" s="36" t="s">
        <v>336</v>
      </c>
      <c r="T5" s="36" t="s">
        <v>336</v>
      </c>
      <c r="U5" s="36" t="s">
        <v>336</v>
      </c>
      <c r="V5" s="36" t="s">
        <v>336</v>
      </c>
      <c r="W5" s="36" t="s">
        <v>336</v>
      </c>
      <c r="X5" s="36" t="s">
        <v>336</v>
      </c>
      <c r="Y5" s="36" t="s">
        <v>336</v>
      </c>
      <c r="Z5" s="36" t="s">
        <v>336</v>
      </c>
      <c r="AA5" s="36" t="s">
        <v>336</v>
      </c>
      <c r="AB5" s="36" t="s">
        <v>336</v>
      </c>
      <c r="AC5" s="36" t="s">
        <v>336</v>
      </c>
      <c r="AD5" s="36" t="s">
        <v>336</v>
      </c>
      <c r="AE5" s="36" t="s">
        <v>336</v>
      </c>
      <c r="AF5" s="36" t="s">
        <v>336</v>
      </c>
      <c r="AG5" s="29" t="s">
        <v>297</v>
      </c>
      <c r="AH5" s="29" t="s">
        <v>113</v>
      </c>
      <c r="AI5" s="30" t="s">
        <v>298</v>
      </c>
      <c r="AJ5" s="31" t="s">
        <v>246</v>
      </c>
      <c r="AK5" s="32" t="s">
        <v>153</v>
      </c>
      <c r="AL5" s="32" t="s">
        <v>153</v>
      </c>
      <c r="AM5" s="35" t="s">
        <v>135</v>
      </c>
      <c r="AN5" s="35" t="s">
        <v>136</v>
      </c>
      <c r="AO5" s="27" t="s">
        <v>137</v>
      </c>
      <c r="AP5" s="27" t="s">
        <v>138</v>
      </c>
      <c r="AQ5" s="51" t="s">
        <v>435</v>
      </c>
      <c r="AR5" s="52" t="s">
        <v>306</v>
      </c>
      <c r="AS5" s="52" t="s">
        <v>306</v>
      </c>
      <c r="AT5" s="52" t="s">
        <v>306</v>
      </c>
      <c r="AU5" s="47" t="s">
        <v>261</v>
      </c>
      <c r="AV5" s="47" t="s">
        <v>261</v>
      </c>
      <c r="AW5" s="47" t="s">
        <v>261</v>
      </c>
      <c r="AX5" s="22" t="s">
        <v>316</v>
      </c>
      <c r="AY5" s="22" t="s">
        <v>316</v>
      </c>
      <c r="AZ5" s="22" t="s">
        <v>316</v>
      </c>
      <c r="BA5" s="22" t="s">
        <v>316</v>
      </c>
      <c r="BB5" s="22" t="s">
        <v>316</v>
      </c>
      <c r="BC5" s="22" t="s">
        <v>187</v>
      </c>
      <c r="BD5" s="22" t="s">
        <v>212</v>
      </c>
      <c r="BE5" s="22" t="s">
        <v>284</v>
      </c>
      <c r="BF5" s="22" t="s">
        <v>187</v>
      </c>
      <c r="BG5" s="22" t="s">
        <v>187</v>
      </c>
      <c r="BH5" s="22" t="s">
        <v>187</v>
      </c>
      <c r="BI5" s="49" t="s">
        <v>187</v>
      </c>
      <c r="BJ5" s="57" t="s">
        <v>187</v>
      </c>
      <c r="BK5" s="57" t="s">
        <v>299</v>
      </c>
      <c r="BL5" s="57" t="s">
        <v>291</v>
      </c>
      <c r="BM5" s="57" t="s">
        <v>291</v>
      </c>
      <c r="BN5" s="57" t="s">
        <v>299</v>
      </c>
      <c r="BO5" s="57" t="s">
        <v>299</v>
      </c>
      <c r="BP5" s="57" t="s">
        <v>299</v>
      </c>
      <c r="BQ5" s="22" t="s">
        <v>187</v>
      </c>
      <c r="BR5" s="22" t="s">
        <v>187</v>
      </c>
      <c r="BS5" s="22" t="s">
        <v>187</v>
      </c>
      <c r="BT5" s="22" t="s">
        <v>187</v>
      </c>
      <c r="BU5" s="22" t="s">
        <v>187</v>
      </c>
      <c r="BV5" s="22" t="s">
        <v>164</v>
      </c>
      <c r="BW5" s="22" t="s">
        <v>164</v>
      </c>
      <c r="BX5" s="27" t="s">
        <v>264</v>
      </c>
      <c r="BY5" s="27" t="s">
        <v>267</v>
      </c>
      <c r="BZ5" s="27" t="s">
        <v>267</v>
      </c>
      <c r="CA5" s="27" t="s">
        <v>300</v>
      </c>
      <c r="CB5" s="45" t="s">
        <v>255</v>
      </c>
      <c r="CC5" s="45" t="s">
        <v>255</v>
      </c>
      <c r="CD5" s="45" t="s">
        <v>255</v>
      </c>
      <c r="CE5" s="45" t="s">
        <v>255</v>
      </c>
      <c r="CF5" s="62" t="s">
        <v>187</v>
      </c>
      <c r="CG5" s="62" t="s">
        <v>187</v>
      </c>
      <c r="CH5" s="62" t="s">
        <v>187</v>
      </c>
      <c r="CI5" s="62" t="s">
        <v>187</v>
      </c>
      <c r="CJ5" s="62" t="s">
        <v>187</v>
      </c>
      <c r="CK5" s="62" t="s">
        <v>187</v>
      </c>
      <c r="CL5" s="62" t="s">
        <v>187</v>
      </c>
      <c r="CM5" s="62" t="s">
        <v>187</v>
      </c>
      <c r="CN5" s="62" t="s">
        <v>187</v>
      </c>
      <c r="CO5" s="62" t="s">
        <v>187</v>
      </c>
      <c r="CP5" s="62" t="s">
        <v>187</v>
      </c>
      <c r="CQ5" s="22" t="s">
        <v>301</v>
      </c>
      <c r="CR5" s="22" t="s">
        <v>434</v>
      </c>
      <c r="CS5" s="22" t="s">
        <v>434</v>
      </c>
      <c r="CT5" s="55" t="s">
        <v>433</v>
      </c>
      <c r="CU5" s="55" t="s">
        <v>433</v>
      </c>
      <c r="CV5" s="55" t="s">
        <v>164</v>
      </c>
      <c r="CW5" s="55" t="s">
        <v>164</v>
      </c>
      <c r="CX5" s="55" t="s">
        <v>164</v>
      </c>
      <c r="CY5" s="55" t="s">
        <v>164</v>
      </c>
      <c r="CZ5" s="55" t="s">
        <v>164</v>
      </c>
      <c r="DA5" s="55" t="s">
        <v>164</v>
      </c>
      <c r="DB5" s="55" t="s">
        <v>164</v>
      </c>
      <c r="DC5" s="22" t="s">
        <v>178</v>
      </c>
      <c r="DD5" s="22" t="s">
        <v>178</v>
      </c>
      <c r="DE5" s="22" t="s">
        <v>178</v>
      </c>
      <c r="DF5" s="22" t="s">
        <v>425</v>
      </c>
      <c r="DG5" s="37" t="s">
        <v>164</v>
      </c>
      <c r="DH5" s="37" t="s">
        <v>164</v>
      </c>
      <c r="DI5" s="37" t="s">
        <v>164</v>
      </c>
      <c r="DJ5" s="37" t="s">
        <v>164</v>
      </c>
      <c r="DK5" s="37" t="s">
        <v>164</v>
      </c>
      <c r="DL5" s="37" t="s">
        <v>164</v>
      </c>
      <c r="DM5" s="37" t="s">
        <v>164</v>
      </c>
      <c r="DN5" s="37" t="s">
        <v>164</v>
      </c>
      <c r="DO5" s="37" t="s">
        <v>432</v>
      </c>
      <c r="DP5" s="22" t="s">
        <v>375</v>
      </c>
      <c r="DQ5" s="22" t="s">
        <v>375</v>
      </c>
      <c r="DR5" s="22" t="s">
        <v>375</v>
      </c>
      <c r="DS5" s="22" t="s">
        <v>375</v>
      </c>
      <c r="DT5" s="22" t="s">
        <v>375</v>
      </c>
      <c r="DU5" s="22" t="s">
        <v>375</v>
      </c>
      <c r="DV5" s="22" t="s">
        <v>375</v>
      </c>
      <c r="DW5" s="22" t="s">
        <v>375</v>
      </c>
      <c r="DX5" s="22" t="s">
        <v>375</v>
      </c>
      <c r="DY5" s="22" t="s">
        <v>375</v>
      </c>
      <c r="DZ5" s="22" t="s">
        <v>375</v>
      </c>
      <c r="EA5" s="22" t="s">
        <v>375</v>
      </c>
      <c r="EB5" s="22" t="s">
        <v>375</v>
      </c>
      <c r="EC5" s="22" t="s">
        <v>375</v>
      </c>
      <c r="ED5" s="22" t="s">
        <v>375</v>
      </c>
      <c r="EE5" s="22" t="s">
        <v>375</v>
      </c>
      <c r="EF5" s="22" t="s">
        <v>375</v>
      </c>
      <c r="EG5" s="22" t="s">
        <v>375</v>
      </c>
      <c r="EH5" s="22" t="s">
        <v>375</v>
      </c>
      <c r="EI5" s="22" t="s">
        <v>375</v>
      </c>
      <c r="EJ5" s="22" t="s">
        <v>375</v>
      </c>
      <c r="EK5" s="22" t="s">
        <v>375</v>
      </c>
      <c r="EL5" s="22" t="s">
        <v>375</v>
      </c>
      <c r="EM5" s="66" t="s">
        <v>169</v>
      </c>
      <c r="EN5" s="66" t="s">
        <v>169</v>
      </c>
      <c r="EO5" s="42" t="s">
        <v>245</v>
      </c>
      <c r="EP5" s="42" t="s">
        <v>325</v>
      </c>
      <c r="EQ5" s="42" t="s">
        <v>364</v>
      </c>
      <c r="ER5" s="42" t="s">
        <v>364</v>
      </c>
      <c r="ES5" s="22" t="s">
        <v>184</v>
      </c>
      <c r="ET5" s="22" t="s">
        <v>184</v>
      </c>
      <c r="EU5" s="22" t="s">
        <v>184</v>
      </c>
      <c r="EV5" s="22" t="s">
        <v>184</v>
      </c>
      <c r="EW5" s="22" t="s">
        <v>184</v>
      </c>
      <c r="EX5" s="22" t="s">
        <v>184</v>
      </c>
      <c r="EY5" s="22" t="s">
        <v>190</v>
      </c>
      <c r="EZ5" s="22" t="s">
        <v>190</v>
      </c>
      <c r="FA5" s="27" t="s">
        <v>275</v>
      </c>
      <c r="FB5" s="27" t="s">
        <v>275</v>
      </c>
      <c r="FC5" s="27" t="s">
        <v>275</v>
      </c>
      <c r="FD5" s="27" t="s">
        <v>275</v>
      </c>
      <c r="FE5" s="27" t="s">
        <v>275</v>
      </c>
      <c r="FF5" s="22" t="s">
        <v>173</v>
      </c>
      <c r="FG5" s="22" t="s">
        <v>173</v>
      </c>
      <c r="FH5" s="22" t="s">
        <v>176</v>
      </c>
      <c r="FI5" s="59" t="s">
        <v>169</v>
      </c>
      <c r="FJ5" s="59" t="s">
        <v>169</v>
      </c>
      <c r="FK5" s="59" t="s">
        <v>169</v>
      </c>
      <c r="FL5" s="59" t="s">
        <v>169</v>
      </c>
      <c r="FM5" s="22" t="s">
        <v>436</v>
      </c>
      <c r="FN5" s="22" t="s">
        <v>436</v>
      </c>
      <c r="FO5" s="22" t="s">
        <v>167</v>
      </c>
      <c r="FP5" s="22" t="s">
        <v>402</v>
      </c>
      <c r="FQ5" s="22" t="s">
        <v>311</v>
      </c>
      <c r="FR5" s="22" t="s">
        <v>306</v>
      </c>
      <c r="FS5" s="22" t="s">
        <v>128</v>
      </c>
      <c r="FT5" s="22" t="s">
        <v>164</v>
      </c>
      <c r="FU5" s="22" t="s">
        <v>164</v>
      </c>
      <c r="FV5" s="22" t="s">
        <v>164</v>
      </c>
      <c r="FW5" s="22" t="s">
        <v>164</v>
      </c>
      <c r="FX5" s="22" t="s">
        <v>280</v>
      </c>
      <c r="FY5" s="22" t="s">
        <v>280</v>
      </c>
      <c r="FZ5" s="22" t="s">
        <v>333</v>
      </c>
      <c r="GA5" s="22" t="s">
        <v>281</v>
      </c>
      <c r="GB5" s="41" t="s">
        <v>344</v>
      </c>
    </row>
    <row r="6" spans="1:184" s="2" customFormat="1" x14ac:dyDescent="0.2">
      <c r="B6" s="39"/>
      <c r="C6" s="69"/>
      <c r="D6" s="68"/>
      <c r="E6" s="65" t="s">
        <v>109</v>
      </c>
      <c r="F6" s="65" t="s">
        <v>109</v>
      </c>
      <c r="G6" s="65" t="s">
        <v>109</v>
      </c>
      <c r="H6" s="65" t="s">
        <v>109</v>
      </c>
      <c r="I6" s="65" t="s">
        <v>109</v>
      </c>
      <c r="J6" s="65" t="s">
        <v>109</v>
      </c>
      <c r="K6" s="65" t="s">
        <v>109</v>
      </c>
      <c r="L6" s="65" t="s">
        <v>109</v>
      </c>
      <c r="M6" s="65" t="s">
        <v>109</v>
      </c>
      <c r="N6" s="65" t="s">
        <v>109</v>
      </c>
      <c r="O6" s="65" t="s">
        <v>109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30" t="s">
        <v>114</v>
      </c>
      <c r="AH6" s="30" t="s">
        <v>114</v>
      </c>
      <c r="AI6" s="30" t="s">
        <v>154</v>
      </c>
      <c r="AJ6" s="30" t="s">
        <v>154</v>
      </c>
      <c r="AK6" s="32" t="s">
        <v>155</v>
      </c>
      <c r="AL6" s="32" t="s">
        <v>155</v>
      </c>
      <c r="AM6" s="27" t="s">
        <v>139</v>
      </c>
      <c r="AN6" s="27" t="s">
        <v>140</v>
      </c>
      <c r="AO6" s="27" t="s">
        <v>141</v>
      </c>
      <c r="AP6" s="27" t="s">
        <v>142</v>
      </c>
      <c r="AQ6" s="51" t="s">
        <v>292</v>
      </c>
      <c r="AR6" s="52" t="s">
        <v>303</v>
      </c>
      <c r="AS6" s="52" t="s">
        <v>303</v>
      </c>
      <c r="AT6" s="52" t="s">
        <v>303</v>
      </c>
      <c r="AU6" s="47" t="s">
        <v>260</v>
      </c>
      <c r="AV6" s="47" t="s">
        <v>260</v>
      </c>
      <c r="AW6" s="47" t="s">
        <v>260</v>
      </c>
      <c r="AX6" s="22" t="s">
        <v>362</v>
      </c>
      <c r="AY6" s="22" t="s">
        <v>362</v>
      </c>
      <c r="AZ6" s="22" t="s">
        <v>312</v>
      </c>
      <c r="BA6" s="22" t="s">
        <v>312</v>
      </c>
      <c r="BB6" s="22" t="s">
        <v>312</v>
      </c>
      <c r="BC6" s="22" t="s">
        <v>159</v>
      </c>
      <c r="BD6" s="22" t="s">
        <v>209</v>
      </c>
      <c r="BE6" s="22" t="s">
        <v>283</v>
      </c>
      <c r="BF6" s="22" t="s">
        <v>220</v>
      </c>
      <c r="BG6" s="22" t="s">
        <v>234</v>
      </c>
      <c r="BH6" s="22" t="s">
        <v>234</v>
      </c>
      <c r="BI6" s="49" t="s">
        <v>287</v>
      </c>
      <c r="BJ6" s="57" t="s">
        <v>214</v>
      </c>
      <c r="BK6" s="57" t="s">
        <v>214</v>
      </c>
      <c r="BL6" s="57" t="s">
        <v>214</v>
      </c>
      <c r="BM6" s="57" t="s">
        <v>214</v>
      </c>
      <c r="BN6" s="57" t="s">
        <v>214</v>
      </c>
      <c r="BO6" s="57" t="s">
        <v>214</v>
      </c>
      <c r="BP6" s="57" t="s">
        <v>214</v>
      </c>
      <c r="BQ6" s="22" t="s">
        <v>228</v>
      </c>
      <c r="BR6" s="22" t="s">
        <v>228</v>
      </c>
      <c r="BS6" s="22" t="s">
        <v>228</v>
      </c>
      <c r="BT6" s="22" t="s">
        <v>346</v>
      </c>
      <c r="BU6" s="22" t="s">
        <v>346</v>
      </c>
      <c r="BV6" s="22" t="s">
        <v>389</v>
      </c>
      <c r="BW6" s="22" t="s">
        <v>393</v>
      </c>
      <c r="BX6" s="27" t="s">
        <v>373</v>
      </c>
      <c r="BY6" s="27" t="s">
        <v>266</v>
      </c>
      <c r="BZ6" s="27" t="s">
        <v>266</v>
      </c>
      <c r="CA6" s="27" t="s">
        <v>270</v>
      </c>
      <c r="CB6" s="45" t="s">
        <v>254</v>
      </c>
      <c r="CC6" s="45" t="s">
        <v>254</v>
      </c>
      <c r="CD6" s="45" t="s">
        <v>254</v>
      </c>
      <c r="CE6" s="45" t="s">
        <v>254</v>
      </c>
      <c r="CF6" s="62" t="s">
        <v>206</v>
      </c>
      <c r="CG6" s="62" t="s">
        <v>206</v>
      </c>
      <c r="CH6" s="62" t="s">
        <v>206</v>
      </c>
      <c r="CI6" s="62" t="s">
        <v>206</v>
      </c>
      <c r="CJ6" s="62" t="s">
        <v>206</v>
      </c>
      <c r="CK6" s="62" t="s">
        <v>206</v>
      </c>
      <c r="CL6" s="62" t="s">
        <v>206</v>
      </c>
      <c r="CM6" s="62" t="s">
        <v>206</v>
      </c>
      <c r="CN6" s="62" t="s">
        <v>206</v>
      </c>
      <c r="CO6" s="62" t="s">
        <v>206</v>
      </c>
      <c r="CP6" s="62" t="s">
        <v>206</v>
      </c>
      <c r="CQ6" s="22" t="s">
        <v>117</v>
      </c>
      <c r="CR6" s="22" t="s">
        <v>250</v>
      </c>
      <c r="CS6" s="22" t="s">
        <v>250</v>
      </c>
      <c r="CT6" s="55" t="s">
        <v>183</v>
      </c>
      <c r="CU6" s="55" t="s">
        <v>183</v>
      </c>
      <c r="CV6" s="55" t="s">
        <v>183</v>
      </c>
      <c r="CW6" s="55" t="s">
        <v>183</v>
      </c>
      <c r="CX6" s="55" t="s">
        <v>183</v>
      </c>
      <c r="CY6" s="55" t="s">
        <v>183</v>
      </c>
      <c r="CZ6" s="55" t="s">
        <v>183</v>
      </c>
      <c r="DA6" s="55" t="s">
        <v>183</v>
      </c>
      <c r="DB6" s="55" t="s">
        <v>183</v>
      </c>
      <c r="DC6" s="22" t="s">
        <v>179</v>
      </c>
      <c r="DD6" s="22" t="s">
        <v>179</v>
      </c>
      <c r="DE6" s="22" t="s">
        <v>179</v>
      </c>
      <c r="DF6" s="22" t="s">
        <v>179</v>
      </c>
      <c r="DG6" s="37" t="s">
        <v>151</v>
      </c>
      <c r="DH6" s="37" t="s">
        <v>151</v>
      </c>
      <c r="DI6" s="37" t="s">
        <v>151</v>
      </c>
      <c r="DJ6" s="37" t="s">
        <v>151</v>
      </c>
      <c r="DK6" s="37" t="s">
        <v>151</v>
      </c>
      <c r="DL6" s="37" t="s">
        <v>151</v>
      </c>
      <c r="DM6" s="37" t="s">
        <v>151</v>
      </c>
      <c r="DN6" s="37" t="s">
        <v>151</v>
      </c>
      <c r="DO6" s="37" t="s">
        <v>151</v>
      </c>
      <c r="DP6" s="22" t="s">
        <v>377</v>
      </c>
      <c r="DQ6" s="22" t="s">
        <v>377</v>
      </c>
      <c r="DR6" s="22" t="s">
        <v>377</v>
      </c>
      <c r="DS6" s="22" t="s">
        <v>377</v>
      </c>
      <c r="DT6" s="22" t="s">
        <v>377</v>
      </c>
      <c r="DU6" s="22" t="s">
        <v>377</v>
      </c>
      <c r="DV6" s="22" t="s">
        <v>377</v>
      </c>
      <c r="DW6" s="22" t="s">
        <v>377</v>
      </c>
      <c r="DX6" s="22" t="s">
        <v>377</v>
      </c>
      <c r="DY6" s="22" t="s">
        <v>377</v>
      </c>
      <c r="DZ6" s="22" t="s">
        <v>377</v>
      </c>
      <c r="EA6" s="22" t="s">
        <v>377</v>
      </c>
      <c r="EB6" s="22" t="s">
        <v>377</v>
      </c>
      <c r="EC6" s="22" t="s">
        <v>377</v>
      </c>
      <c r="ED6" s="22" t="s">
        <v>377</v>
      </c>
      <c r="EE6" s="22" t="s">
        <v>377</v>
      </c>
      <c r="EF6" s="22" t="s">
        <v>377</v>
      </c>
      <c r="EG6" s="22" t="s">
        <v>377</v>
      </c>
      <c r="EH6" s="22" t="s">
        <v>377</v>
      </c>
      <c r="EI6" s="22" t="s">
        <v>377</v>
      </c>
      <c r="EJ6" s="22" t="s">
        <v>377</v>
      </c>
      <c r="EK6" s="22" t="s">
        <v>377</v>
      </c>
      <c r="EL6" s="22" t="s">
        <v>377</v>
      </c>
      <c r="EM6" s="66" t="s">
        <v>162</v>
      </c>
      <c r="EN6" s="66" t="s">
        <v>162</v>
      </c>
      <c r="EO6" s="42" t="s">
        <v>243</v>
      </c>
      <c r="EP6" s="42" t="s">
        <v>243</v>
      </c>
      <c r="EQ6" s="42" t="s">
        <v>243</v>
      </c>
      <c r="ER6" s="42" t="s">
        <v>243</v>
      </c>
      <c r="ES6" s="22" t="s">
        <v>122</v>
      </c>
      <c r="ET6" s="22" t="s">
        <v>122</v>
      </c>
      <c r="EU6" s="22" t="s">
        <v>122</v>
      </c>
      <c r="EV6" s="22" t="s">
        <v>122</v>
      </c>
      <c r="EW6" s="22" t="s">
        <v>122</v>
      </c>
      <c r="EX6" s="22" t="s">
        <v>122</v>
      </c>
      <c r="EY6" s="22" t="s">
        <v>119</v>
      </c>
      <c r="EZ6" s="22" t="s">
        <v>119</v>
      </c>
      <c r="FA6" s="27" t="s">
        <v>273</v>
      </c>
      <c r="FB6" s="27" t="s">
        <v>273</v>
      </c>
      <c r="FC6" s="27" t="s">
        <v>273</v>
      </c>
      <c r="FD6" s="27" t="s">
        <v>273</v>
      </c>
      <c r="FE6" s="27" t="s">
        <v>273</v>
      </c>
      <c r="FF6" s="22" t="s">
        <v>125</v>
      </c>
      <c r="FG6" s="22" t="s">
        <v>125</v>
      </c>
      <c r="FH6" s="22" t="s">
        <v>131</v>
      </c>
      <c r="FI6" s="59" t="s">
        <v>145</v>
      </c>
      <c r="FJ6" s="59" t="s">
        <v>145</v>
      </c>
      <c r="FK6" s="59" t="s">
        <v>145</v>
      </c>
      <c r="FL6" s="59" t="s">
        <v>145</v>
      </c>
      <c r="FM6" s="22" t="s">
        <v>157</v>
      </c>
      <c r="FN6" s="22" t="s">
        <v>157</v>
      </c>
      <c r="FO6" s="22" t="s">
        <v>165</v>
      </c>
      <c r="FP6" s="22" t="s">
        <v>165</v>
      </c>
      <c r="FQ6" s="22" t="s">
        <v>309</v>
      </c>
      <c r="FR6" s="22" t="s">
        <v>385</v>
      </c>
      <c r="FS6" s="22" t="s">
        <v>133</v>
      </c>
      <c r="FT6" s="22" t="s">
        <v>382</v>
      </c>
      <c r="FU6" s="22" t="s">
        <v>382</v>
      </c>
      <c r="FV6" s="22" t="s">
        <v>382</v>
      </c>
      <c r="FW6" s="22" t="s">
        <v>382</v>
      </c>
      <c r="FX6" s="22" t="s">
        <v>277</v>
      </c>
      <c r="FY6" s="22" t="s">
        <v>277</v>
      </c>
      <c r="FZ6" s="22" t="s">
        <v>332</v>
      </c>
      <c r="GA6" s="22" t="s">
        <v>253</v>
      </c>
      <c r="GB6" s="40" t="s">
        <v>142</v>
      </c>
    </row>
    <row r="7" spans="1:184" ht="13.5" thickBot="1" x14ac:dyDescent="0.25">
      <c r="A7" s="4" t="s">
        <v>60</v>
      </c>
      <c r="B7" s="16" t="s">
        <v>147</v>
      </c>
      <c r="C7" s="23" t="s">
        <v>1</v>
      </c>
      <c r="D7" s="24" t="s">
        <v>1</v>
      </c>
      <c r="E7" s="123" t="s">
        <v>1</v>
      </c>
      <c r="F7" s="123" t="s">
        <v>1</v>
      </c>
      <c r="G7" s="123" t="s">
        <v>110</v>
      </c>
      <c r="H7" s="123" t="s">
        <v>1</v>
      </c>
      <c r="I7" s="123" t="s">
        <v>1</v>
      </c>
      <c r="J7" s="123" t="s">
        <v>1</v>
      </c>
      <c r="K7" s="123" t="s">
        <v>110</v>
      </c>
      <c r="L7" s="123" t="s">
        <v>1</v>
      </c>
      <c r="M7" s="123" t="s">
        <v>1</v>
      </c>
      <c r="N7" s="123" t="s">
        <v>1</v>
      </c>
      <c r="O7" s="123" t="s">
        <v>1</v>
      </c>
      <c r="P7" s="43" t="s">
        <v>1</v>
      </c>
      <c r="Q7" s="43" t="s">
        <v>1</v>
      </c>
      <c r="R7" s="43" t="s">
        <v>1</v>
      </c>
      <c r="S7" s="43" t="s">
        <v>1</v>
      </c>
      <c r="T7" s="43" t="s">
        <v>110</v>
      </c>
      <c r="U7" s="43" t="s">
        <v>1</v>
      </c>
      <c r="V7" s="43" t="s">
        <v>1</v>
      </c>
      <c r="W7" s="43" t="s">
        <v>1</v>
      </c>
      <c r="X7" s="43" t="s">
        <v>1</v>
      </c>
      <c r="Y7" s="43" t="s">
        <v>110</v>
      </c>
      <c r="Z7" s="43" t="s">
        <v>1</v>
      </c>
      <c r="AA7" s="43" t="s">
        <v>1</v>
      </c>
      <c r="AB7" s="43" t="s">
        <v>110</v>
      </c>
      <c r="AC7" s="43" t="s">
        <v>1</v>
      </c>
      <c r="AD7" s="43" t="s">
        <v>1</v>
      </c>
      <c r="AE7" s="43" t="s">
        <v>110</v>
      </c>
      <c r="AF7" s="43" t="s">
        <v>1</v>
      </c>
      <c r="AG7" s="33" t="s">
        <v>1</v>
      </c>
      <c r="AH7" s="33" t="s">
        <v>110</v>
      </c>
      <c r="AI7" s="33" t="s">
        <v>1</v>
      </c>
      <c r="AJ7" s="34" t="s">
        <v>1</v>
      </c>
      <c r="AK7" s="34" t="s">
        <v>1</v>
      </c>
      <c r="AL7" s="34" t="s">
        <v>110</v>
      </c>
      <c r="AM7" s="28" t="s">
        <v>1</v>
      </c>
      <c r="AN7" s="28" t="s">
        <v>1</v>
      </c>
      <c r="AO7" s="28" t="s">
        <v>1</v>
      </c>
      <c r="AP7" s="28" t="s">
        <v>1</v>
      </c>
      <c r="AQ7" s="16" t="s">
        <v>1</v>
      </c>
      <c r="AR7" s="53" t="s">
        <v>1</v>
      </c>
      <c r="AS7" s="53" t="s">
        <v>110</v>
      </c>
      <c r="AT7" s="53" t="s">
        <v>1</v>
      </c>
      <c r="AU7" s="48" t="s">
        <v>1</v>
      </c>
      <c r="AV7" s="48" t="s">
        <v>110</v>
      </c>
      <c r="AW7" s="48" t="s">
        <v>1</v>
      </c>
      <c r="AX7" s="25" t="s">
        <v>1</v>
      </c>
      <c r="AY7" s="25" t="s">
        <v>1</v>
      </c>
      <c r="AZ7" s="25" t="s">
        <v>1</v>
      </c>
      <c r="BA7" s="25" t="s">
        <v>1</v>
      </c>
      <c r="BB7" s="25" t="s">
        <v>1</v>
      </c>
      <c r="BC7" s="25" t="s">
        <v>1</v>
      </c>
      <c r="BD7" s="25" t="s">
        <v>1</v>
      </c>
      <c r="BE7" s="25" t="s">
        <v>1</v>
      </c>
      <c r="BF7" s="25" t="s">
        <v>1</v>
      </c>
      <c r="BG7" s="25" t="s">
        <v>1</v>
      </c>
      <c r="BH7" s="25" t="s">
        <v>1</v>
      </c>
      <c r="BI7" s="50" t="s">
        <v>1</v>
      </c>
      <c r="BJ7" s="58" t="s">
        <v>1</v>
      </c>
      <c r="BK7" s="58" t="s">
        <v>1</v>
      </c>
      <c r="BL7" s="58" t="s">
        <v>1</v>
      </c>
      <c r="BM7" s="58" t="s">
        <v>1</v>
      </c>
      <c r="BN7" s="58" t="s">
        <v>110</v>
      </c>
      <c r="BO7" s="58" t="s">
        <v>1</v>
      </c>
      <c r="BP7" s="58" t="s">
        <v>110</v>
      </c>
      <c r="BQ7" s="25" t="s">
        <v>1</v>
      </c>
      <c r="BR7" s="25" t="s">
        <v>1</v>
      </c>
      <c r="BS7" s="25" t="s">
        <v>110</v>
      </c>
      <c r="BT7" s="25" t="s">
        <v>110</v>
      </c>
      <c r="BU7" s="25" t="s">
        <v>1</v>
      </c>
      <c r="BV7" s="25" t="s">
        <v>1</v>
      </c>
      <c r="BW7" s="25" t="s">
        <v>1</v>
      </c>
      <c r="BX7" s="28" t="s">
        <v>1</v>
      </c>
      <c r="BY7" s="28" t="s">
        <v>1</v>
      </c>
      <c r="BZ7" s="28" t="s">
        <v>110</v>
      </c>
      <c r="CA7" s="28" t="s">
        <v>1</v>
      </c>
      <c r="CB7" s="46" t="s">
        <v>1</v>
      </c>
      <c r="CC7" s="46" t="s">
        <v>1</v>
      </c>
      <c r="CD7" s="46" t="s">
        <v>1</v>
      </c>
      <c r="CE7" s="46" t="s">
        <v>1</v>
      </c>
      <c r="CF7" s="63" t="s">
        <v>1</v>
      </c>
      <c r="CG7" s="63" t="s">
        <v>1</v>
      </c>
      <c r="CH7" s="63" t="s">
        <v>1</v>
      </c>
      <c r="CI7" s="63" t="s">
        <v>110</v>
      </c>
      <c r="CJ7" s="63" t="s">
        <v>110</v>
      </c>
      <c r="CK7" s="63" t="s">
        <v>1</v>
      </c>
      <c r="CL7" s="63" t="s">
        <v>1</v>
      </c>
      <c r="CM7" s="63" t="s">
        <v>1</v>
      </c>
      <c r="CN7" s="63" t="s">
        <v>110</v>
      </c>
      <c r="CO7" s="63" t="s">
        <v>1</v>
      </c>
      <c r="CP7" s="63" t="s">
        <v>1</v>
      </c>
      <c r="CQ7" s="25" t="s">
        <v>1</v>
      </c>
      <c r="CR7" s="25" t="s">
        <v>1</v>
      </c>
      <c r="CS7" s="25" t="s">
        <v>1</v>
      </c>
      <c r="CT7" s="56" t="s">
        <v>1</v>
      </c>
      <c r="CU7" s="56" t="s">
        <v>1</v>
      </c>
      <c r="CV7" s="56" t="s">
        <v>1</v>
      </c>
      <c r="CW7" s="56" t="s">
        <v>1</v>
      </c>
      <c r="CX7" s="56" t="s">
        <v>110</v>
      </c>
      <c r="CY7" s="56" t="s">
        <v>1</v>
      </c>
      <c r="CZ7" s="56" t="s">
        <v>1</v>
      </c>
      <c r="DA7" s="56" t="s">
        <v>110</v>
      </c>
      <c r="DB7" s="56" t="s">
        <v>110</v>
      </c>
      <c r="DC7" s="25" t="s">
        <v>1</v>
      </c>
      <c r="DD7" s="25" t="s">
        <v>1</v>
      </c>
      <c r="DE7" s="25" t="s">
        <v>110</v>
      </c>
      <c r="DF7" s="25" t="s">
        <v>1</v>
      </c>
      <c r="DG7" s="38" t="s">
        <v>1</v>
      </c>
      <c r="DH7" s="38" t="s">
        <v>1</v>
      </c>
      <c r="DI7" s="38" t="s">
        <v>1</v>
      </c>
      <c r="DJ7" s="38" t="s">
        <v>1</v>
      </c>
      <c r="DK7" s="38" t="s">
        <v>1</v>
      </c>
      <c r="DL7" s="38" t="s">
        <v>1</v>
      </c>
      <c r="DM7" s="38" t="s">
        <v>1</v>
      </c>
      <c r="DN7" s="38" t="s">
        <v>1</v>
      </c>
      <c r="DO7" s="38" t="s">
        <v>1</v>
      </c>
      <c r="DP7" s="25" t="s">
        <v>1</v>
      </c>
      <c r="DQ7" s="25" t="s">
        <v>1</v>
      </c>
      <c r="DR7" s="25" t="s">
        <v>1</v>
      </c>
      <c r="DS7" s="25" t="s">
        <v>1</v>
      </c>
      <c r="DT7" s="25" t="s">
        <v>1</v>
      </c>
      <c r="DU7" s="25" t="s">
        <v>1</v>
      </c>
      <c r="DV7" s="25" t="s">
        <v>1</v>
      </c>
      <c r="DW7" s="25" t="s">
        <v>1</v>
      </c>
      <c r="DX7" s="25" t="s">
        <v>1</v>
      </c>
      <c r="DY7" s="25" t="s">
        <v>1</v>
      </c>
      <c r="DZ7" s="25" t="s">
        <v>1</v>
      </c>
      <c r="EA7" s="25" t="s">
        <v>1</v>
      </c>
      <c r="EB7" s="25" t="s">
        <v>1</v>
      </c>
      <c r="EC7" s="25" t="s">
        <v>1</v>
      </c>
      <c r="ED7" s="25" t="s">
        <v>1</v>
      </c>
      <c r="EE7" s="25" t="s">
        <v>1</v>
      </c>
      <c r="EF7" s="25" t="s">
        <v>1</v>
      </c>
      <c r="EG7" s="25" t="s">
        <v>1</v>
      </c>
      <c r="EH7" s="25" t="s">
        <v>1</v>
      </c>
      <c r="EI7" s="25" t="s">
        <v>1</v>
      </c>
      <c r="EJ7" s="25" t="s">
        <v>1</v>
      </c>
      <c r="EK7" s="25" t="s">
        <v>1</v>
      </c>
      <c r="EL7" s="25" t="s">
        <v>1</v>
      </c>
      <c r="EM7" s="67" t="s">
        <v>1</v>
      </c>
      <c r="EN7" s="67" t="s">
        <v>110</v>
      </c>
      <c r="EO7" s="43" t="s">
        <v>1</v>
      </c>
      <c r="EP7" s="43" t="s">
        <v>1</v>
      </c>
      <c r="EQ7" s="43" t="s">
        <v>1</v>
      </c>
      <c r="ER7" s="43" t="s">
        <v>1</v>
      </c>
      <c r="ES7" s="25" t="s">
        <v>1</v>
      </c>
      <c r="ET7" s="25" t="s">
        <v>110</v>
      </c>
      <c r="EU7" s="25" t="s">
        <v>1</v>
      </c>
      <c r="EV7" s="25" t="s">
        <v>1</v>
      </c>
      <c r="EW7" s="25" t="s">
        <v>110</v>
      </c>
      <c r="EX7" s="25" t="s">
        <v>110</v>
      </c>
      <c r="EY7" s="25" t="s">
        <v>1</v>
      </c>
      <c r="EZ7" s="25" t="s">
        <v>110</v>
      </c>
      <c r="FA7" s="28" t="s">
        <v>1</v>
      </c>
      <c r="FB7" s="28" t="s">
        <v>1</v>
      </c>
      <c r="FC7" s="28" t="s">
        <v>110</v>
      </c>
      <c r="FD7" s="28" t="s">
        <v>110</v>
      </c>
      <c r="FE7" s="28" t="s">
        <v>1</v>
      </c>
      <c r="FF7" s="25" t="s">
        <v>1</v>
      </c>
      <c r="FG7" s="25" t="s">
        <v>110</v>
      </c>
      <c r="FH7" s="25" t="s">
        <v>1</v>
      </c>
      <c r="FI7" s="60" t="s">
        <v>1</v>
      </c>
      <c r="FJ7" s="60" t="s">
        <v>110</v>
      </c>
      <c r="FK7" s="60" t="s">
        <v>1</v>
      </c>
      <c r="FL7" s="60" t="s">
        <v>110</v>
      </c>
      <c r="FM7" s="25" t="s">
        <v>1</v>
      </c>
      <c r="FN7" s="25" t="s">
        <v>110</v>
      </c>
      <c r="FO7" s="25" t="s">
        <v>1</v>
      </c>
      <c r="FP7" s="25" t="s">
        <v>1</v>
      </c>
      <c r="FQ7" s="25" t="s">
        <v>1</v>
      </c>
      <c r="FR7" s="25" t="s">
        <v>1</v>
      </c>
      <c r="FS7" s="25" t="s">
        <v>1</v>
      </c>
      <c r="FT7" s="25" t="s">
        <v>1</v>
      </c>
      <c r="FU7" s="25" t="s">
        <v>110</v>
      </c>
      <c r="FV7" s="25" t="s">
        <v>1</v>
      </c>
      <c r="FW7" s="25" t="s">
        <v>110</v>
      </c>
      <c r="FX7" s="25" t="s">
        <v>1</v>
      </c>
      <c r="FY7" s="25" t="s">
        <v>1</v>
      </c>
      <c r="FZ7" s="25" t="s">
        <v>1</v>
      </c>
      <c r="GA7" s="25" t="s">
        <v>1</v>
      </c>
      <c r="GB7" s="25" t="s">
        <v>1</v>
      </c>
    </row>
    <row r="8" spans="1:184" s="129" customFormat="1" x14ac:dyDescent="0.2">
      <c r="A8" s="151">
        <v>886</v>
      </c>
      <c r="B8" s="124" t="s">
        <v>2</v>
      </c>
      <c r="C8" s="125">
        <f t="shared" ref="C8:C39" si="0">SUM(D8:GB8)</f>
        <v>34931256</v>
      </c>
      <c r="D8" s="126">
        <v>29400785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>
        <v>75689</v>
      </c>
      <c r="P8" s="127">
        <v>67881</v>
      </c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>
        <v>333367</v>
      </c>
      <c r="AG8" s="128"/>
      <c r="AH8" s="128"/>
      <c r="AI8" s="128">
        <f>21744+2442+8569+567+13040+160+7040+3119+9235+2640+5958+6874+693+647+413+203</f>
        <v>83344</v>
      </c>
      <c r="AJ8" s="128"/>
      <c r="AK8" s="128"/>
      <c r="AL8" s="128"/>
      <c r="AM8" s="128">
        <v>1</v>
      </c>
      <c r="AN8" s="128">
        <v>0</v>
      </c>
      <c r="AO8" s="128">
        <v>232712</v>
      </c>
      <c r="AP8" s="128">
        <v>56399</v>
      </c>
      <c r="AQ8" s="128">
        <v>37404</v>
      </c>
      <c r="AR8" s="128"/>
      <c r="AS8" s="128"/>
      <c r="AT8" s="128"/>
      <c r="AU8" s="128"/>
      <c r="AV8" s="128"/>
      <c r="AW8" s="128"/>
      <c r="AX8" s="128"/>
      <c r="AY8" s="128"/>
      <c r="AZ8" s="128">
        <v>500000</v>
      </c>
      <c r="BA8" s="128"/>
      <c r="BB8" s="128"/>
      <c r="BC8" s="127"/>
      <c r="BD8" s="127"/>
      <c r="BE8" s="127"/>
      <c r="BF8" s="127">
        <v>640955</v>
      </c>
      <c r="BG8" s="127"/>
      <c r="BH8" s="129">
        <v>132040</v>
      </c>
      <c r="BI8" s="127"/>
      <c r="BJ8" s="127"/>
      <c r="BK8" s="127"/>
      <c r="BL8" s="127"/>
      <c r="BM8" s="127">
        <v>25500</v>
      </c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>
        <v>509887</v>
      </c>
      <c r="BY8" s="127">
        <v>7774</v>
      </c>
      <c r="BZ8" s="127"/>
      <c r="CA8" s="127">
        <v>60554</v>
      </c>
      <c r="CB8" s="127"/>
      <c r="CC8" s="127"/>
      <c r="CD8" s="127"/>
      <c r="CE8" s="127"/>
      <c r="CF8" s="128">
        <v>4250</v>
      </c>
      <c r="CG8" s="128">
        <v>4000</v>
      </c>
      <c r="CH8" s="128">
        <v>6250</v>
      </c>
      <c r="CI8" s="128"/>
      <c r="CJ8" s="128"/>
      <c r="CK8" s="128">
        <v>34250</v>
      </c>
      <c r="CL8" s="128"/>
      <c r="CM8" s="128"/>
      <c r="CN8" s="128"/>
      <c r="CO8" s="128">
        <v>2000</v>
      </c>
      <c r="CP8" s="128"/>
      <c r="CQ8" s="128"/>
      <c r="CR8" s="128"/>
      <c r="CS8" s="128"/>
      <c r="CT8" s="128">
        <v>300419</v>
      </c>
      <c r="CU8" s="128">
        <v>34260</v>
      </c>
      <c r="CV8" s="128"/>
      <c r="CW8" s="128">
        <v>17000</v>
      </c>
      <c r="CX8" s="128">
        <v>-32009</v>
      </c>
      <c r="CY8" s="128"/>
      <c r="CZ8" s="128">
        <v>50010</v>
      </c>
      <c r="DA8" s="128"/>
      <c r="DB8" s="128"/>
      <c r="DC8" s="128">
        <v>1122603</v>
      </c>
      <c r="DD8" s="128">
        <v>573507</v>
      </c>
      <c r="DE8" s="128">
        <v>-573507</v>
      </c>
      <c r="DF8" s="128">
        <v>573508</v>
      </c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>
        <v>8000</v>
      </c>
      <c r="EN8" s="128">
        <v>-127</v>
      </c>
      <c r="EO8" s="128"/>
      <c r="EP8" s="128"/>
      <c r="EQ8" s="128">
        <v>194000</v>
      </c>
      <c r="ER8" s="128"/>
      <c r="ES8" s="128">
        <v>35328</v>
      </c>
      <c r="ET8" s="128"/>
      <c r="EU8" s="128"/>
      <c r="EV8" s="128"/>
      <c r="EW8" s="128"/>
      <c r="EX8" s="128">
        <v>-11142</v>
      </c>
      <c r="EY8" s="128">
        <v>66951</v>
      </c>
      <c r="EZ8" s="128">
        <v>-48285</v>
      </c>
      <c r="FA8" s="128">
        <v>10837</v>
      </c>
      <c r="FB8" s="128"/>
      <c r="FC8" s="128"/>
      <c r="FD8" s="128"/>
      <c r="FE8" s="128"/>
      <c r="FF8" s="128">
        <v>37444</v>
      </c>
      <c r="FG8" s="128">
        <v>-35444</v>
      </c>
      <c r="FH8" s="128">
        <v>55796</v>
      </c>
      <c r="FI8" s="130">
        <v>288</v>
      </c>
      <c r="FJ8" s="130"/>
      <c r="FK8" s="130"/>
      <c r="FL8" s="130">
        <v>-288</v>
      </c>
      <c r="FM8" s="128">
        <v>16622</v>
      </c>
      <c r="FN8" s="128">
        <v>-4622</v>
      </c>
      <c r="FO8" s="128">
        <v>23663</v>
      </c>
      <c r="FP8" s="128">
        <v>11662</v>
      </c>
      <c r="FQ8" s="128">
        <v>26292</v>
      </c>
      <c r="FR8" s="128"/>
      <c r="FS8" s="128"/>
      <c r="FT8" s="128"/>
      <c r="FU8" s="128"/>
      <c r="FV8" s="128"/>
      <c r="FW8" s="128"/>
      <c r="FX8" s="128"/>
      <c r="FY8" s="128"/>
      <c r="FZ8" s="128"/>
      <c r="GA8" s="131">
        <v>42819</v>
      </c>
      <c r="GB8" s="132">
        <v>220629</v>
      </c>
    </row>
    <row r="9" spans="1:184" s="129" customFormat="1" x14ac:dyDescent="0.2">
      <c r="A9" s="151">
        <v>802</v>
      </c>
      <c r="B9" s="124" t="s">
        <v>3</v>
      </c>
      <c r="C9" s="125">
        <f t="shared" si="0"/>
        <v>46556263</v>
      </c>
      <c r="D9" s="126">
        <v>39845136</v>
      </c>
      <c r="E9" s="127"/>
      <c r="F9" s="127">
        <v>196217</v>
      </c>
      <c r="G9" s="127"/>
      <c r="H9" s="127"/>
      <c r="I9" s="127"/>
      <c r="J9" s="127"/>
      <c r="K9" s="127"/>
      <c r="L9" s="127"/>
      <c r="M9" s="127">
        <v>895</v>
      </c>
      <c r="N9" s="127"/>
      <c r="O9" s="127"/>
      <c r="P9" s="127">
        <v>19363</v>
      </c>
      <c r="Q9" s="127"/>
      <c r="R9" s="127"/>
      <c r="S9" s="127">
        <v>126861</v>
      </c>
      <c r="T9" s="127"/>
      <c r="U9" s="127"/>
      <c r="V9" s="127"/>
      <c r="W9" s="127"/>
      <c r="X9" s="127"/>
      <c r="Y9" s="127"/>
      <c r="Z9" s="127"/>
      <c r="AA9" s="127">
        <v>29904</v>
      </c>
      <c r="AB9" s="127"/>
      <c r="AC9" s="127"/>
      <c r="AD9" s="127"/>
      <c r="AE9" s="127"/>
      <c r="AF9" s="127"/>
      <c r="AG9" s="128"/>
      <c r="AH9" s="128"/>
      <c r="AI9" s="128">
        <f>108778+19734+24737+217683-758+70605+1284+46118-1414+1535+18414+237102-2380+64488-334+31840+6160+297000+41826+6442+55880+26202+2860+96007+160+2200-51817-342719+10500</f>
        <v>988133</v>
      </c>
      <c r="AJ9" s="128"/>
      <c r="AK9" s="128"/>
      <c r="AL9" s="128"/>
      <c r="AM9" s="128">
        <v>259027</v>
      </c>
      <c r="AN9" s="128">
        <v>19621</v>
      </c>
      <c r="AO9" s="128">
        <v>135792</v>
      </c>
      <c r="AP9" s="128">
        <v>0</v>
      </c>
      <c r="AQ9" s="128">
        <v>43426</v>
      </c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7">
        <v>326997</v>
      </c>
      <c r="BD9" s="127"/>
      <c r="BE9" s="127"/>
      <c r="BF9" s="127">
        <v>266206</v>
      </c>
      <c r="BG9" s="127"/>
      <c r="BH9" s="127">
        <v>115340</v>
      </c>
      <c r="BJ9" s="127"/>
      <c r="BK9" s="127"/>
      <c r="BL9" s="127"/>
      <c r="BM9" s="127">
        <v>25500</v>
      </c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>
        <v>269732</v>
      </c>
      <c r="BY9" s="127">
        <v>31595</v>
      </c>
      <c r="BZ9" s="127"/>
      <c r="CA9" s="127">
        <v>58310</v>
      </c>
      <c r="CB9" s="127">
        <v>90000</v>
      </c>
      <c r="CC9" s="127"/>
      <c r="CD9" s="127"/>
      <c r="CE9" s="127"/>
      <c r="CF9" s="128">
        <v>25500</v>
      </c>
      <c r="CG9" s="128">
        <v>31500</v>
      </c>
      <c r="CH9" s="128">
        <v>68000</v>
      </c>
      <c r="CI9" s="128"/>
      <c r="CJ9" s="128"/>
      <c r="CK9" s="128">
        <v>35750</v>
      </c>
      <c r="CL9" s="128"/>
      <c r="CM9" s="128"/>
      <c r="CN9" s="128">
        <v>-2000</v>
      </c>
      <c r="CO9" s="128"/>
      <c r="CP9" s="128"/>
      <c r="CQ9" s="128"/>
      <c r="CR9" s="128">
        <v>928600</v>
      </c>
      <c r="CS9" s="128">
        <v>33818</v>
      </c>
      <c r="CT9" s="128">
        <v>177246</v>
      </c>
      <c r="CU9" s="128">
        <v>66750</v>
      </c>
      <c r="CV9" s="128"/>
      <c r="CW9" s="128"/>
      <c r="CX9" s="128">
        <v>-8827</v>
      </c>
      <c r="CY9" s="128"/>
      <c r="CZ9" s="128"/>
      <c r="DA9" s="128">
        <v>-4000</v>
      </c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>
        <v>81392</v>
      </c>
      <c r="DP9" s="128"/>
      <c r="DQ9" s="128"/>
      <c r="DR9" s="128">
        <v>1375664</v>
      </c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>
        <v>6462</v>
      </c>
      <c r="EN9" s="128">
        <v>-6144</v>
      </c>
      <c r="EO9" s="128"/>
      <c r="EP9" s="128"/>
      <c r="EQ9" s="128">
        <v>194000</v>
      </c>
      <c r="ER9" s="128"/>
      <c r="ES9" s="128">
        <v>36922</v>
      </c>
      <c r="ET9" s="128"/>
      <c r="EU9" s="128"/>
      <c r="EV9" s="128"/>
      <c r="EW9" s="128"/>
      <c r="EX9" s="128">
        <v>-953</v>
      </c>
      <c r="EY9" s="128">
        <v>25000</v>
      </c>
      <c r="EZ9" s="128">
        <v>-1500</v>
      </c>
      <c r="FA9" s="128">
        <v>13792</v>
      </c>
      <c r="FB9" s="128"/>
      <c r="FC9" s="128"/>
      <c r="FD9" s="128"/>
      <c r="FE9" s="128"/>
      <c r="FF9" s="128">
        <v>22795</v>
      </c>
      <c r="FG9" s="128">
        <v>-295</v>
      </c>
      <c r="FH9" s="128">
        <v>88684</v>
      </c>
      <c r="FI9" s="130">
        <v>3550</v>
      </c>
      <c r="FJ9" s="130"/>
      <c r="FK9" s="130"/>
      <c r="FL9" s="130"/>
      <c r="FM9" s="128">
        <v>26569</v>
      </c>
      <c r="FN9" s="128">
        <v>-4577</v>
      </c>
      <c r="FO9" s="128">
        <v>32209</v>
      </c>
      <c r="FP9" s="128">
        <v>14116</v>
      </c>
      <c r="FQ9" s="128">
        <v>28610</v>
      </c>
      <c r="FR9" s="128"/>
      <c r="FS9" s="128"/>
      <c r="FT9" s="128">
        <v>5000</v>
      </c>
      <c r="FU9" s="128"/>
      <c r="FV9" s="128"/>
      <c r="FW9" s="128"/>
      <c r="FX9" s="128"/>
      <c r="FY9" s="128"/>
      <c r="FZ9" s="128"/>
      <c r="GA9" s="131">
        <v>39033</v>
      </c>
      <c r="GB9" s="133">
        <v>375542</v>
      </c>
    </row>
    <row r="10" spans="1:184" s="129" customFormat="1" x14ac:dyDescent="0.2">
      <c r="A10" s="151">
        <v>804</v>
      </c>
      <c r="B10" s="124" t="s">
        <v>4</v>
      </c>
      <c r="C10" s="125">
        <f t="shared" si="0"/>
        <v>17134217</v>
      </c>
      <c r="D10" s="126">
        <v>15308177</v>
      </c>
      <c r="E10" s="127">
        <v>74282</v>
      </c>
      <c r="F10" s="127">
        <v>3006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>
        <v>78861</v>
      </c>
      <c r="Q10" s="127"/>
      <c r="R10" s="127">
        <v>173381</v>
      </c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8"/>
      <c r="AH10" s="128"/>
      <c r="AI10" s="128">
        <f>36625+2652-14218+7090+299+1035+7155+3194+2763+3520+2210+4682+2478</f>
        <v>59485</v>
      </c>
      <c r="AJ10" s="128"/>
      <c r="AK10" s="128"/>
      <c r="AL10" s="128"/>
      <c r="AM10" s="128">
        <v>1</v>
      </c>
      <c r="AN10" s="128">
        <v>13835</v>
      </c>
      <c r="AO10" s="128">
        <v>1</v>
      </c>
      <c r="AP10" s="128">
        <v>0</v>
      </c>
      <c r="AQ10" s="128">
        <v>16293</v>
      </c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7"/>
      <c r="BD10" s="127"/>
      <c r="BE10" s="127"/>
      <c r="BF10" s="127"/>
      <c r="BG10" s="127">
        <v>620</v>
      </c>
      <c r="BH10" s="127">
        <v>20330</v>
      </c>
      <c r="BI10" s="127"/>
      <c r="BJ10" s="127"/>
      <c r="BK10" s="127"/>
      <c r="BL10" s="127"/>
      <c r="BM10" s="127"/>
      <c r="BN10" s="127"/>
      <c r="BO10" s="127"/>
      <c r="BP10" s="127"/>
      <c r="BQ10" s="127">
        <v>61800</v>
      </c>
      <c r="BR10" s="127"/>
      <c r="BS10" s="127"/>
      <c r="BT10" s="127"/>
      <c r="BU10" s="127"/>
      <c r="BV10" s="127"/>
      <c r="BW10" s="127"/>
      <c r="BX10" s="127">
        <v>177366</v>
      </c>
      <c r="BY10" s="127">
        <v>58388</v>
      </c>
      <c r="BZ10" s="127"/>
      <c r="CA10" s="127">
        <v>40955</v>
      </c>
      <c r="CB10" s="127">
        <v>190000</v>
      </c>
      <c r="CC10" s="127"/>
      <c r="CD10" s="127">
        <v>79164</v>
      </c>
      <c r="CE10" s="127"/>
      <c r="CF10" s="128">
        <v>8500</v>
      </c>
      <c r="CG10" s="128"/>
      <c r="CH10" s="128"/>
      <c r="CI10" s="128"/>
      <c r="CJ10" s="128"/>
      <c r="CK10" s="128">
        <v>4000</v>
      </c>
      <c r="CL10" s="128"/>
      <c r="CM10" s="128"/>
      <c r="CN10" s="128">
        <v>-8500</v>
      </c>
      <c r="CO10" s="128"/>
      <c r="CP10" s="128"/>
      <c r="CQ10" s="128"/>
      <c r="CR10" s="128"/>
      <c r="CS10" s="128"/>
      <c r="CT10" s="128">
        <v>129933</v>
      </c>
      <c r="CU10" s="128"/>
      <c r="CV10" s="128"/>
      <c r="CW10" s="128"/>
      <c r="CX10" s="128">
        <v>-66419</v>
      </c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>
        <v>229025</v>
      </c>
      <c r="DP10" s="128"/>
      <c r="DQ10" s="128">
        <v>119536</v>
      </c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>
        <v>15538</v>
      </c>
      <c r="EN10" s="128">
        <v>-1438</v>
      </c>
      <c r="EO10" s="128"/>
      <c r="EP10" s="128"/>
      <c r="EQ10" s="128"/>
      <c r="ER10" s="128"/>
      <c r="ES10" s="128">
        <v>11339</v>
      </c>
      <c r="ET10" s="128"/>
      <c r="EU10" s="128"/>
      <c r="EV10" s="128"/>
      <c r="EW10" s="128"/>
      <c r="EX10" s="128"/>
      <c r="EY10" s="128"/>
      <c r="EZ10" s="128"/>
      <c r="FA10" s="128">
        <v>14190</v>
      </c>
      <c r="FB10" s="128"/>
      <c r="FC10" s="128"/>
      <c r="FD10" s="128"/>
      <c r="FE10" s="128"/>
      <c r="FF10" s="128"/>
      <c r="FG10" s="128"/>
      <c r="FH10" s="128">
        <v>46706</v>
      </c>
      <c r="FI10" s="130"/>
      <c r="FJ10" s="130"/>
      <c r="FK10" s="130"/>
      <c r="FL10" s="130"/>
      <c r="FM10" s="128">
        <v>750</v>
      </c>
      <c r="FN10" s="128"/>
      <c r="FO10" s="128">
        <v>21335</v>
      </c>
      <c r="FP10" s="128">
        <v>8224</v>
      </c>
      <c r="FQ10" s="128">
        <v>23045</v>
      </c>
      <c r="FR10" s="128">
        <v>10000</v>
      </c>
      <c r="FS10" s="128"/>
      <c r="FT10" s="128">
        <v>14500</v>
      </c>
      <c r="FU10" s="128"/>
      <c r="FV10" s="128"/>
      <c r="FW10" s="128"/>
      <c r="FX10" s="128"/>
      <c r="FY10" s="128"/>
      <c r="FZ10" s="128"/>
      <c r="GA10" s="131">
        <v>38676</v>
      </c>
      <c r="GB10" s="133">
        <v>159332</v>
      </c>
    </row>
    <row r="11" spans="1:184" s="129" customFormat="1" x14ac:dyDescent="0.2">
      <c r="A11" s="151">
        <v>806</v>
      </c>
      <c r="B11" s="124" t="s">
        <v>5</v>
      </c>
      <c r="C11" s="125">
        <f t="shared" si="0"/>
        <v>12996215</v>
      </c>
      <c r="D11" s="126">
        <v>10785108</v>
      </c>
      <c r="E11" s="127">
        <v>89613</v>
      </c>
      <c r="F11" s="127"/>
      <c r="G11" s="127"/>
      <c r="H11" s="127"/>
      <c r="I11" s="127"/>
      <c r="J11" s="127">
        <v>12164</v>
      </c>
      <c r="K11" s="127"/>
      <c r="L11" s="127"/>
      <c r="M11" s="127"/>
      <c r="N11" s="127"/>
      <c r="O11" s="127"/>
      <c r="P11" s="127"/>
      <c r="Q11" s="127"/>
      <c r="R11" s="127">
        <v>57698</v>
      </c>
      <c r="S11" s="127"/>
      <c r="T11" s="127"/>
      <c r="U11" s="127"/>
      <c r="V11" s="127"/>
      <c r="W11" s="127">
        <v>27198</v>
      </c>
      <c r="X11" s="127"/>
      <c r="Y11" s="127"/>
      <c r="Z11" s="127"/>
      <c r="AA11" s="127"/>
      <c r="AB11" s="127"/>
      <c r="AC11" s="127"/>
      <c r="AD11" s="127"/>
      <c r="AE11" s="127"/>
      <c r="AF11" s="127"/>
      <c r="AG11" s="128"/>
      <c r="AH11" s="128"/>
      <c r="AI11" s="128">
        <f>2482+1504+17600+21197-9888</f>
        <v>32895</v>
      </c>
      <c r="AJ11" s="128"/>
      <c r="AK11" s="128"/>
      <c r="AL11" s="128"/>
      <c r="AM11" s="128">
        <v>217529</v>
      </c>
      <c r="AN11" s="128">
        <v>8332</v>
      </c>
      <c r="AO11" s="128">
        <v>0</v>
      </c>
      <c r="AP11" s="128">
        <v>86888</v>
      </c>
      <c r="AQ11" s="128">
        <v>14522</v>
      </c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7">
        <v>343918</v>
      </c>
      <c r="BD11" s="127"/>
      <c r="BE11" s="127"/>
      <c r="BF11" s="127">
        <v>654863</v>
      </c>
      <c r="BG11" s="127"/>
      <c r="BH11" s="127">
        <v>50398</v>
      </c>
      <c r="BJ11" s="127"/>
      <c r="BK11" s="127"/>
      <c r="BL11" s="127"/>
      <c r="BM11" s="127"/>
      <c r="BN11" s="127"/>
      <c r="BO11" s="127"/>
      <c r="BP11" s="127"/>
      <c r="BQ11" s="127"/>
      <c r="BR11" s="127">
        <v>123600</v>
      </c>
      <c r="BS11" s="127"/>
      <c r="BT11" s="127"/>
      <c r="BU11" s="127"/>
      <c r="BV11" s="127"/>
      <c r="BW11" s="127"/>
      <c r="BX11" s="127"/>
      <c r="BY11" s="127"/>
      <c r="BZ11" s="127"/>
      <c r="CA11" s="127"/>
      <c r="CB11" s="127">
        <v>161730</v>
      </c>
      <c r="CC11" s="127"/>
      <c r="CD11" s="127"/>
      <c r="CE11" s="127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>
        <v>50000</v>
      </c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>
        <v>12489</v>
      </c>
      <c r="ET11" s="128"/>
      <c r="EU11" s="128"/>
      <c r="EV11" s="128"/>
      <c r="EW11" s="128"/>
      <c r="EX11" s="128"/>
      <c r="EY11" s="128"/>
      <c r="EZ11" s="128"/>
      <c r="FA11" s="128">
        <v>6090</v>
      </c>
      <c r="FB11" s="128"/>
      <c r="FC11" s="128"/>
      <c r="FD11" s="128"/>
      <c r="FE11" s="128"/>
      <c r="FF11" s="128"/>
      <c r="FG11" s="128"/>
      <c r="FH11" s="128">
        <v>56638</v>
      </c>
      <c r="FI11" s="130">
        <v>2499</v>
      </c>
      <c r="FJ11" s="130"/>
      <c r="FK11" s="130"/>
      <c r="FL11" s="130"/>
      <c r="FM11" s="128"/>
      <c r="FN11" s="128"/>
      <c r="FO11" s="128">
        <v>25383</v>
      </c>
      <c r="FP11" s="128">
        <v>7022</v>
      </c>
      <c r="FQ11" s="128">
        <v>21910</v>
      </c>
      <c r="FR11" s="128"/>
      <c r="FS11" s="128"/>
      <c r="FT11" s="128"/>
      <c r="FU11" s="128">
        <v>-10500</v>
      </c>
      <c r="FV11" s="128"/>
      <c r="FW11" s="128"/>
      <c r="FX11" s="128"/>
      <c r="FY11" s="128"/>
      <c r="FZ11" s="128"/>
      <c r="GA11" s="131"/>
      <c r="GB11" s="133">
        <v>158228</v>
      </c>
    </row>
    <row r="12" spans="1:184" s="129" customFormat="1" x14ac:dyDescent="0.2">
      <c r="A12" s="151">
        <v>843</v>
      </c>
      <c r="B12" s="124" t="s">
        <v>6</v>
      </c>
      <c r="C12" s="125">
        <f t="shared" si="0"/>
        <v>24533485</v>
      </c>
      <c r="D12" s="126">
        <v>20729819</v>
      </c>
      <c r="E12" s="127"/>
      <c r="F12" s="127">
        <v>96228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>
        <v>3142</v>
      </c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>
        <v>376625</v>
      </c>
      <c r="AB12" s="127"/>
      <c r="AC12" s="127"/>
      <c r="AD12" s="127"/>
      <c r="AE12" s="127"/>
      <c r="AF12" s="127"/>
      <c r="AG12" s="128"/>
      <c r="AH12" s="128"/>
      <c r="AI12" s="128">
        <f>8143+126+563-126+2750+6160+50930+8580</f>
        <v>77126</v>
      </c>
      <c r="AJ12" s="128">
        <v>126</v>
      </c>
      <c r="AK12" s="128"/>
      <c r="AL12" s="128"/>
      <c r="AM12" s="128">
        <v>0</v>
      </c>
      <c r="AN12" s="128">
        <v>15155</v>
      </c>
      <c r="AO12" s="128">
        <v>0</v>
      </c>
      <c r="AP12" s="128">
        <v>41</v>
      </c>
      <c r="AQ12" s="128">
        <v>20756</v>
      </c>
      <c r="AR12" s="128"/>
      <c r="AS12" s="128"/>
      <c r="AT12" s="128"/>
      <c r="AU12" s="128"/>
      <c r="AV12" s="128"/>
      <c r="AW12" s="128"/>
      <c r="AX12" s="128"/>
      <c r="AY12" s="128"/>
      <c r="AZ12" s="128">
        <v>500000</v>
      </c>
      <c r="BA12" s="128"/>
      <c r="BB12" s="128"/>
      <c r="BC12" s="127"/>
      <c r="BD12" s="127"/>
      <c r="BE12" s="127"/>
      <c r="BF12" s="127">
        <v>729785</v>
      </c>
      <c r="BG12" s="127">
        <v>74144</v>
      </c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>
        <v>155452</v>
      </c>
      <c r="BY12" s="127">
        <v>7774</v>
      </c>
      <c r="BZ12" s="127"/>
      <c r="CA12" s="127">
        <v>44784</v>
      </c>
      <c r="CB12" s="127">
        <v>130914</v>
      </c>
      <c r="CC12" s="127"/>
      <c r="CD12" s="127"/>
      <c r="CE12" s="127"/>
      <c r="CF12" s="128">
        <v>20750</v>
      </c>
      <c r="CG12" s="128">
        <v>20250</v>
      </c>
      <c r="CH12" s="128"/>
      <c r="CI12" s="128"/>
      <c r="CJ12" s="128"/>
      <c r="CK12" s="128">
        <v>6000</v>
      </c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>
        <v>48800</v>
      </c>
      <c r="CW12" s="128"/>
      <c r="CX12" s="128">
        <v>-23250</v>
      </c>
      <c r="CY12" s="128"/>
      <c r="CZ12" s="128">
        <v>23250</v>
      </c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>
        <v>540000</v>
      </c>
      <c r="DL12" s="128"/>
      <c r="DM12" s="128"/>
      <c r="DN12" s="128"/>
      <c r="DO12" s="128"/>
      <c r="DP12" s="128">
        <v>598825</v>
      </c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>
        <v>2804</v>
      </c>
      <c r="ET12" s="128"/>
      <c r="EU12" s="128"/>
      <c r="EV12" s="128"/>
      <c r="EW12" s="128"/>
      <c r="EX12" s="128"/>
      <c r="EY12" s="128">
        <v>18716</v>
      </c>
      <c r="EZ12" s="128">
        <v>-2174</v>
      </c>
      <c r="FA12" s="128">
        <v>11588</v>
      </c>
      <c r="FB12" s="128"/>
      <c r="FC12" s="128"/>
      <c r="FD12" s="128"/>
      <c r="FE12" s="128"/>
      <c r="FF12" s="128">
        <v>1484</v>
      </c>
      <c r="FG12" s="128">
        <v>-2484</v>
      </c>
      <c r="FH12" s="128">
        <v>65846</v>
      </c>
      <c r="FI12" s="130"/>
      <c r="FJ12" s="130"/>
      <c r="FK12" s="130"/>
      <c r="FL12" s="130"/>
      <c r="FM12" s="128">
        <v>22069</v>
      </c>
      <c r="FN12" s="128"/>
      <c r="FO12" s="128">
        <v>22717</v>
      </c>
      <c r="FP12" s="128">
        <v>9424</v>
      </c>
      <c r="FQ12" s="128">
        <v>24178</v>
      </c>
      <c r="FR12" s="128"/>
      <c r="FS12" s="128"/>
      <c r="FT12" s="128"/>
      <c r="FU12" s="128"/>
      <c r="FV12" s="128"/>
      <c r="FW12" s="128"/>
      <c r="FX12" s="128"/>
      <c r="FY12" s="128"/>
      <c r="FZ12" s="128"/>
      <c r="GA12" s="131"/>
      <c r="GB12" s="133">
        <v>162821</v>
      </c>
    </row>
    <row r="13" spans="1:184" s="129" customFormat="1" x14ac:dyDescent="0.2">
      <c r="A13" s="151">
        <v>807</v>
      </c>
      <c r="B13" s="124" t="s">
        <v>7</v>
      </c>
      <c r="C13" s="125">
        <f t="shared" si="0"/>
        <v>19615125</v>
      </c>
      <c r="D13" s="126">
        <v>15733461</v>
      </c>
      <c r="E13" s="127"/>
      <c r="F13" s="127"/>
      <c r="G13" s="127"/>
      <c r="H13" s="127"/>
      <c r="I13" s="127">
        <v>89619</v>
      </c>
      <c r="J13" s="127"/>
      <c r="K13" s="127"/>
      <c r="L13" s="127"/>
      <c r="M13" s="127"/>
      <c r="N13" s="127"/>
      <c r="O13" s="127"/>
      <c r="P13" s="127">
        <v>61733</v>
      </c>
      <c r="Q13" s="127">
        <v>1283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>
        <v>190321</v>
      </c>
      <c r="AE13" s="127"/>
      <c r="AF13" s="127"/>
      <c r="AG13" s="128"/>
      <c r="AH13" s="128"/>
      <c r="AI13" s="128">
        <f>10167+14055+1320+2090+4848+1074+3490+2253+1381+7761-164-633-1336</f>
        <v>46306</v>
      </c>
      <c r="AJ13" s="128"/>
      <c r="AK13" s="128"/>
      <c r="AL13" s="128"/>
      <c r="AM13" s="128">
        <v>64633</v>
      </c>
      <c r="AN13" s="128">
        <v>0</v>
      </c>
      <c r="AO13" s="128">
        <v>2970</v>
      </c>
      <c r="AP13" s="128">
        <v>125138</v>
      </c>
      <c r="AQ13" s="128">
        <v>11051</v>
      </c>
      <c r="AR13" s="128"/>
      <c r="AS13" s="128"/>
      <c r="AT13" s="128"/>
      <c r="AU13" s="128"/>
      <c r="AV13" s="128"/>
      <c r="AW13" s="128"/>
      <c r="AX13" s="128">
        <v>398604</v>
      </c>
      <c r="AY13" s="128"/>
      <c r="AZ13" s="128"/>
      <c r="BA13" s="128"/>
      <c r="BB13" s="128"/>
      <c r="BC13" s="127">
        <v>400354</v>
      </c>
      <c r="BD13" s="127"/>
      <c r="BE13" s="127"/>
      <c r="BF13" s="127">
        <v>609801</v>
      </c>
      <c r="BG13" s="127">
        <v>28315</v>
      </c>
      <c r="BH13" s="127">
        <v>134801</v>
      </c>
      <c r="BI13" s="127"/>
      <c r="BJ13" s="127"/>
      <c r="BK13" s="127"/>
      <c r="BL13" s="127"/>
      <c r="BM13" s="127">
        <v>25500</v>
      </c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>
        <v>278099</v>
      </c>
      <c r="BY13" s="127">
        <v>7774</v>
      </c>
      <c r="BZ13" s="127"/>
      <c r="CA13" s="127"/>
      <c r="CB13" s="127">
        <v>77260</v>
      </c>
      <c r="CC13" s="127"/>
      <c r="CD13" s="127"/>
      <c r="CE13" s="127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>
        <v>575339</v>
      </c>
      <c r="DO13" s="128"/>
      <c r="DP13" s="128"/>
      <c r="DQ13" s="128">
        <v>184816</v>
      </c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>
        <v>28000</v>
      </c>
      <c r="EP13" s="128">
        <v>40000</v>
      </c>
      <c r="EQ13" s="128">
        <v>266450</v>
      </c>
      <c r="ER13" s="128"/>
      <c r="ES13" s="128">
        <v>10998</v>
      </c>
      <c r="ET13" s="128"/>
      <c r="EU13" s="128"/>
      <c r="EV13" s="128"/>
      <c r="EW13" s="128"/>
      <c r="EX13" s="128"/>
      <c r="EY13" s="128"/>
      <c r="EZ13" s="128"/>
      <c r="FA13" s="128">
        <v>11104</v>
      </c>
      <c r="FB13" s="128"/>
      <c r="FC13" s="128"/>
      <c r="FD13" s="128"/>
      <c r="FE13" s="128"/>
      <c r="FF13" s="128"/>
      <c r="FG13" s="128"/>
      <c r="FH13" s="128">
        <v>45488</v>
      </c>
      <c r="FI13" s="130"/>
      <c r="FJ13" s="130"/>
      <c r="FK13" s="130"/>
      <c r="FL13" s="130"/>
      <c r="FM13" s="128">
        <v>12598</v>
      </c>
      <c r="FN13" s="128">
        <v>-3370</v>
      </c>
      <c r="FO13" s="128">
        <v>22509</v>
      </c>
      <c r="FP13" s="128">
        <v>8413</v>
      </c>
      <c r="FQ13" s="128">
        <v>23223</v>
      </c>
      <c r="FR13" s="128"/>
      <c r="FS13" s="128"/>
      <c r="FT13" s="128"/>
      <c r="FU13" s="128"/>
      <c r="FV13" s="128"/>
      <c r="FW13" s="128"/>
      <c r="FX13" s="128"/>
      <c r="FY13" s="128"/>
      <c r="FZ13" s="128"/>
      <c r="GA13" s="131"/>
      <c r="GB13" s="133">
        <v>102534</v>
      </c>
    </row>
    <row r="14" spans="1:184" s="129" customFormat="1" x14ac:dyDescent="0.2">
      <c r="A14" s="151">
        <v>808</v>
      </c>
      <c r="B14" s="124" t="s">
        <v>8</v>
      </c>
      <c r="C14" s="125">
        <f t="shared" si="0"/>
        <v>35546135</v>
      </c>
      <c r="D14" s="126">
        <v>29379905</v>
      </c>
      <c r="E14" s="127"/>
      <c r="F14" s="127"/>
      <c r="G14" s="127"/>
      <c r="H14" s="127"/>
      <c r="I14" s="127">
        <v>148370</v>
      </c>
      <c r="J14" s="127"/>
      <c r="K14" s="127"/>
      <c r="L14" s="127">
        <v>17656</v>
      </c>
      <c r="M14" s="127"/>
      <c r="N14" s="127">
        <v>7162</v>
      </c>
      <c r="O14" s="127"/>
      <c r="P14" s="127">
        <v>214251</v>
      </c>
      <c r="Q14" s="127"/>
      <c r="R14" s="127"/>
      <c r="S14" s="127"/>
      <c r="T14" s="127"/>
      <c r="U14" s="127"/>
      <c r="V14" s="127">
        <v>522267</v>
      </c>
      <c r="W14" s="127"/>
      <c r="X14" s="127"/>
      <c r="Y14" s="127">
        <v>-4614</v>
      </c>
      <c r="Z14" s="127"/>
      <c r="AA14" s="127"/>
      <c r="AB14" s="127"/>
      <c r="AC14" s="127"/>
      <c r="AD14" s="127">
        <v>16095</v>
      </c>
      <c r="AE14" s="127"/>
      <c r="AF14" s="127"/>
      <c r="AG14" s="128"/>
      <c r="AH14" s="128"/>
      <c r="AI14" s="128">
        <f>1542+8774+21324+968+1366+9504+4378+6283+25449+4004-440</f>
        <v>83152</v>
      </c>
      <c r="AJ14" s="128"/>
      <c r="AK14" s="128"/>
      <c r="AL14" s="128"/>
      <c r="AM14" s="128">
        <v>1</v>
      </c>
      <c r="AN14" s="128">
        <v>4411</v>
      </c>
      <c r="AO14" s="128">
        <v>70718</v>
      </c>
      <c r="AP14" s="128">
        <v>327562</v>
      </c>
      <c r="AQ14" s="128">
        <v>25999</v>
      </c>
      <c r="AR14" s="128"/>
      <c r="AS14" s="128"/>
      <c r="AT14" s="128"/>
      <c r="AU14" s="128"/>
      <c r="AV14" s="128"/>
      <c r="AW14" s="128"/>
      <c r="AX14" s="128">
        <v>446872</v>
      </c>
      <c r="AY14" s="128"/>
      <c r="AZ14" s="128"/>
      <c r="BA14" s="128"/>
      <c r="BB14" s="128"/>
      <c r="BC14" s="127">
        <v>425000</v>
      </c>
      <c r="BD14" s="127"/>
      <c r="BE14" s="127"/>
      <c r="BF14" s="127">
        <v>404245</v>
      </c>
      <c r="BG14" s="127">
        <v>170905</v>
      </c>
      <c r="BH14" s="127">
        <v>122408</v>
      </c>
      <c r="BI14" s="127"/>
      <c r="BJ14" s="127"/>
      <c r="BK14" s="127"/>
      <c r="BL14" s="127"/>
      <c r="BM14" s="127"/>
      <c r="BN14" s="127"/>
      <c r="BO14" s="127"/>
      <c r="BP14" s="127"/>
      <c r="BQ14" s="127">
        <v>117420</v>
      </c>
      <c r="BR14" s="127"/>
      <c r="BS14" s="127"/>
      <c r="BT14" s="127"/>
      <c r="BU14" s="127"/>
      <c r="BV14" s="127"/>
      <c r="BW14" s="127"/>
      <c r="BX14" s="127">
        <v>143025</v>
      </c>
      <c r="BY14" s="127">
        <v>17550</v>
      </c>
      <c r="BZ14" s="127"/>
      <c r="CA14" s="127">
        <v>41353</v>
      </c>
      <c r="CB14" s="127">
        <v>164152</v>
      </c>
      <c r="CC14" s="127"/>
      <c r="CD14" s="127"/>
      <c r="CE14" s="127"/>
      <c r="CF14" s="128"/>
      <c r="CG14" s="128"/>
      <c r="CH14" s="128"/>
      <c r="CI14" s="128"/>
      <c r="CJ14" s="128"/>
      <c r="CK14" s="128">
        <v>6000</v>
      </c>
      <c r="CL14" s="128">
        <v>2000</v>
      </c>
      <c r="CM14" s="128"/>
      <c r="CN14" s="128"/>
      <c r="CO14" s="128"/>
      <c r="CP14" s="128"/>
      <c r="CQ14" s="128"/>
      <c r="CR14" s="128"/>
      <c r="CS14" s="128"/>
      <c r="CT14" s="128">
        <v>73285</v>
      </c>
      <c r="CU14" s="128">
        <v>90000</v>
      </c>
      <c r="CV14" s="128">
        <v>68750</v>
      </c>
      <c r="CW14" s="128"/>
      <c r="CX14" s="128"/>
      <c r="CY14" s="128"/>
      <c r="CZ14" s="128">
        <v>53315</v>
      </c>
      <c r="DA14" s="128"/>
      <c r="DB14" s="128"/>
      <c r="DC14" s="128">
        <v>401003</v>
      </c>
      <c r="DD14" s="128">
        <v>271370</v>
      </c>
      <c r="DE14" s="128">
        <v>-271370</v>
      </c>
      <c r="DF14" s="128">
        <v>271370</v>
      </c>
      <c r="DG14" s="128"/>
      <c r="DH14" s="128"/>
      <c r="DI14" s="128"/>
      <c r="DJ14" s="128"/>
      <c r="DK14" s="128"/>
      <c r="DL14" s="128"/>
      <c r="DM14" s="128"/>
      <c r="DN14" s="128"/>
      <c r="DO14" s="128">
        <v>524785</v>
      </c>
      <c r="DP14" s="128"/>
      <c r="DQ14" s="128"/>
      <c r="DR14" s="128">
        <v>550796</v>
      </c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>
        <v>15538</v>
      </c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>
        <v>5261</v>
      </c>
      <c r="EZ14" s="128">
        <v>-5261</v>
      </c>
      <c r="FA14" s="128">
        <v>28909</v>
      </c>
      <c r="FB14" s="128">
        <v>3750</v>
      </c>
      <c r="FC14" s="128"/>
      <c r="FD14" s="128"/>
      <c r="FE14" s="128">
        <v>720</v>
      </c>
      <c r="FF14" s="128"/>
      <c r="FG14" s="128"/>
      <c r="FH14" s="128">
        <v>67359</v>
      </c>
      <c r="FI14" s="130">
        <v>2004</v>
      </c>
      <c r="FJ14" s="130"/>
      <c r="FK14" s="130"/>
      <c r="FL14" s="130">
        <v>-3832</v>
      </c>
      <c r="FM14" s="128">
        <v>80569</v>
      </c>
      <c r="FN14" s="128"/>
      <c r="FO14" s="128">
        <v>23871</v>
      </c>
      <c r="FP14" s="128">
        <v>11292</v>
      </c>
      <c r="FQ14" s="128">
        <v>25943</v>
      </c>
      <c r="FR14" s="128"/>
      <c r="FS14" s="128"/>
      <c r="FT14" s="128"/>
      <c r="FU14" s="128"/>
      <c r="FV14" s="128"/>
      <c r="FW14" s="128"/>
      <c r="FX14" s="128"/>
      <c r="FY14" s="128"/>
      <c r="FZ14" s="128"/>
      <c r="GA14" s="131">
        <v>40086</v>
      </c>
      <c r="GB14" s="133">
        <v>342757</v>
      </c>
    </row>
    <row r="15" spans="1:184" s="129" customFormat="1" x14ac:dyDescent="0.2">
      <c r="A15" s="151">
        <v>810</v>
      </c>
      <c r="B15" s="124" t="s">
        <v>9</v>
      </c>
      <c r="C15" s="125">
        <f t="shared" si="0"/>
        <v>70989853</v>
      </c>
      <c r="D15" s="126">
        <v>63640321</v>
      </c>
      <c r="E15" s="127">
        <v>208470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>
        <v>514359</v>
      </c>
      <c r="Q15" s="127"/>
      <c r="R15" s="127"/>
      <c r="S15" s="127"/>
      <c r="T15" s="127"/>
      <c r="U15" s="127"/>
      <c r="V15" s="127"/>
      <c r="W15" s="127">
        <v>912637</v>
      </c>
      <c r="X15" s="127"/>
      <c r="Y15" s="127">
        <v>-30249</v>
      </c>
      <c r="Z15" s="127"/>
      <c r="AA15" s="127"/>
      <c r="AB15" s="127"/>
      <c r="AC15" s="127"/>
      <c r="AD15" s="127"/>
      <c r="AE15" s="127"/>
      <c r="AF15" s="127"/>
      <c r="AG15" s="128"/>
      <c r="AH15" s="128"/>
      <c r="AI15" s="128">
        <f>27038+2373+13200+17016+3332+1320+21842+1970+2613+20430+4686+6254+1470+5969-13734-7306</f>
        <v>108473</v>
      </c>
      <c r="AJ15" s="128"/>
      <c r="AK15" s="128"/>
      <c r="AL15" s="128"/>
      <c r="AM15" s="128">
        <v>1396738</v>
      </c>
      <c r="AN15" s="128">
        <v>88017</v>
      </c>
      <c r="AO15" s="128">
        <v>174919</v>
      </c>
      <c r="AP15" s="128">
        <v>753173</v>
      </c>
      <c r="AQ15" s="128">
        <v>53485</v>
      </c>
      <c r="AR15" s="128"/>
      <c r="AS15" s="128"/>
      <c r="AT15" s="128"/>
      <c r="AU15" s="128"/>
      <c r="AV15" s="128"/>
      <c r="AW15" s="128"/>
      <c r="AX15" s="128"/>
      <c r="AY15" s="128">
        <v>400000</v>
      </c>
      <c r="AZ15" s="128"/>
      <c r="BA15" s="128"/>
      <c r="BB15" s="128"/>
      <c r="BC15" s="127"/>
      <c r="BD15" s="127"/>
      <c r="BE15" s="127"/>
      <c r="BF15" s="127">
        <v>691798</v>
      </c>
      <c r="BG15" s="127"/>
      <c r="BH15" s="127">
        <v>246942</v>
      </c>
      <c r="BI15" s="127">
        <v>583500</v>
      </c>
      <c r="BJ15" s="127">
        <v>30795</v>
      </c>
      <c r="BK15" s="127"/>
      <c r="BL15" s="127">
        <v>34000</v>
      </c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>
        <v>344780</v>
      </c>
      <c r="BY15" s="127"/>
      <c r="BZ15" s="127"/>
      <c r="CA15" s="127"/>
      <c r="CB15" s="127">
        <v>42466</v>
      </c>
      <c r="CC15" s="127"/>
      <c r="CD15" s="127"/>
      <c r="CE15" s="127"/>
      <c r="CF15" s="128"/>
      <c r="CG15" s="128"/>
      <c r="CH15" s="128"/>
      <c r="CI15" s="128"/>
      <c r="CJ15" s="128"/>
      <c r="CK15" s="128"/>
      <c r="CL15" s="128"/>
      <c r="CM15" s="128">
        <v>2000</v>
      </c>
      <c r="CN15" s="128"/>
      <c r="CO15" s="128">
        <v>2000</v>
      </c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>
        <v>15959</v>
      </c>
      <c r="ET15" s="128"/>
      <c r="EU15" s="128"/>
      <c r="EV15" s="128"/>
      <c r="EW15" s="128"/>
      <c r="EX15" s="128">
        <v>-2902</v>
      </c>
      <c r="EY15" s="128"/>
      <c r="EZ15" s="128"/>
      <c r="FA15" s="128">
        <v>37216</v>
      </c>
      <c r="FB15" s="128"/>
      <c r="FC15" s="128"/>
      <c r="FD15" s="128"/>
      <c r="FE15" s="128"/>
      <c r="FF15" s="128">
        <v>15876</v>
      </c>
      <c r="FG15" s="128">
        <v>-14713</v>
      </c>
      <c r="FH15" s="128">
        <v>106728</v>
      </c>
      <c r="FI15" s="130">
        <v>20237</v>
      </c>
      <c r="FJ15" s="130"/>
      <c r="FK15" s="130"/>
      <c r="FL15" s="130">
        <v>-14561</v>
      </c>
      <c r="FM15" s="128"/>
      <c r="FN15" s="128"/>
      <c r="FO15" s="128">
        <v>37200</v>
      </c>
      <c r="FP15" s="128">
        <v>19463</v>
      </c>
      <c r="FQ15" s="128">
        <v>33659</v>
      </c>
      <c r="FR15" s="128"/>
      <c r="FS15" s="128"/>
      <c r="FT15" s="128">
        <v>25000</v>
      </c>
      <c r="FU15" s="128"/>
      <c r="FV15" s="128"/>
      <c r="FW15" s="128"/>
      <c r="FX15" s="128"/>
      <c r="FY15" s="128"/>
      <c r="FZ15" s="128"/>
      <c r="GA15" s="131"/>
      <c r="GB15" s="133">
        <v>512067</v>
      </c>
    </row>
    <row r="16" spans="1:184" s="129" customFormat="1" x14ac:dyDescent="0.2">
      <c r="A16" s="151">
        <v>812</v>
      </c>
      <c r="B16" s="124" t="s">
        <v>10</v>
      </c>
      <c r="C16" s="125">
        <f t="shared" si="0"/>
        <v>17177221</v>
      </c>
      <c r="D16" s="126">
        <v>14856562</v>
      </c>
      <c r="E16" s="127">
        <v>56985</v>
      </c>
      <c r="F16" s="127"/>
      <c r="G16" s="127"/>
      <c r="H16" s="127"/>
      <c r="I16" s="127">
        <v>5961</v>
      </c>
      <c r="J16" s="127"/>
      <c r="K16" s="127"/>
      <c r="L16" s="127">
        <v>3353</v>
      </c>
      <c r="M16" s="127"/>
      <c r="N16" s="127"/>
      <c r="O16" s="127"/>
      <c r="P16" s="127">
        <v>44873</v>
      </c>
      <c r="Q16" s="127">
        <v>51127</v>
      </c>
      <c r="R16" s="127"/>
      <c r="S16" s="127">
        <v>166572</v>
      </c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8"/>
      <c r="AH16" s="128"/>
      <c r="AI16" s="128">
        <f>1024+1826+4868+1320-2208</f>
        <v>6830</v>
      </c>
      <c r="AJ16" s="128"/>
      <c r="AK16" s="128"/>
      <c r="AL16" s="128"/>
      <c r="AM16" s="128">
        <v>77577</v>
      </c>
      <c r="AN16" s="128">
        <v>732</v>
      </c>
      <c r="AO16" s="128">
        <v>682</v>
      </c>
      <c r="AP16" s="128">
        <v>0</v>
      </c>
      <c r="AQ16" s="128">
        <v>17144</v>
      </c>
      <c r="AR16" s="128"/>
      <c r="AS16" s="128"/>
      <c r="AT16" s="128"/>
      <c r="AU16" s="128"/>
      <c r="AV16" s="128"/>
      <c r="AW16" s="128"/>
      <c r="AX16" s="128"/>
      <c r="AY16" s="128"/>
      <c r="AZ16" s="128">
        <v>449840</v>
      </c>
      <c r="BA16" s="128"/>
      <c r="BB16" s="128"/>
      <c r="BC16" s="127"/>
      <c r="BD16" s="127"/>
      <c r="BE16" s="127"/>
      <c r="BF16" s="127"/>
      <c r="BG16" s="127"/>
      <c r="BH16" s="127"/>
      <c r="BI16" s="127"/>
      <c r="BJ16" s="127">
        <v>21965</v>
      </c>
      <c r="BK16" s="127"/>
      <c r="BL16" s="127">
        <v>34000</v>
      </c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>
        <v>160411</v>
      </c>
      <c r="BY16" s="127">
        <v>27636</v>
      </c>
      <c r="BZ16" s="127"/>
      <c r="CA16" s="127"/>
      <c r="CB16" s="127">
        <v>87936</v>
      </c>
      <c r="CC16" s="127"/>
      <c r="CD16" s="127"/>
      <c r="CE16" s="127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>
        <v>17683</v>
      </c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>
        <v>590442</v>
      </c>
      <c r="DP16" s="128"/>
      <c r="DQ16" s="128">
        <v>170995</v>
      </c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>
        <v>9190</v>
      </c>
      <c r="FB16" s="128"/>
      <c r="FC16" s="128"/>
      <c r="FD16" s="128"/>
      <c r="FE16" s="128"/>
      <c r="FF16" s="128">
        <v>11565</v>
      </c>
      <c r="FG16" s="128">
        <v>-4329</v>
      </c>
      <c r="FH16" s="128">
        <v>31761</v>
      </c>
      <c r="FI16" s="130"/>
      <c r="FJ16" s="130"/>
      <c r="FK16" s="130"/>
      <c r="FL16" s="130"/>
      <c r="FM16" s="128">
        <v>17218</v>
      </c>
      <c r="FN16" s="128"/>
      <c r="FO16" s="128">
        <v>23749</v>
      </c>
      <c r="FP16" s="128">
        <v>8118</v>
      </c>
      <c r="FQ16" s="128">
        <v>22944</v>
      </c>
      <c r="FR16" s="128">
        <v>10000</v>
      </c>
      <c r="FS16" s="128"/>
      <c r="FT16" s="128">
        <v>3245</v>
      </c>
      <c r="FU16" s="128"/>
      <c r="FV16" s="128"/>
      <c r="FW16" s="128"/>
      <c r="FX16" s="128"/>
      <c r="FY16" s="128"/>
      <c r="FZ16" s="128"/>
      <c r="GA16" s="131"/>
      <c r="GB16" s="133">
        <v>194454</v>
      </c>
    </row>
    <row r="17" spans="1:184" s="129" customFormat="1" x14ac:dyDescent="0.2">
      <c r="A17" s="151">
        <v>814</v>
      </c>
      <c r="B17" s="124" t="s">
        <v>11</v>
      </c>
      <c r="C17" s="125">
        <f t="shared" si="0"/>
        <v>37104221</v>
      </c>
      <c r="D17" s="126">
        <v>33908279</v>
      </c>
      <c r="E17" s="127">
        <v>100712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>
        <v>236813</v>
      </c>
      <c r="Q17" s="127"/>
      <c r="R17" s="127">
        <v>249545</v>
      </c>
      <c r="S17" s="127"/>
      <c r="T17" s="127"/>
      <c r="U17" s="127"/>
      <c r="V17" s="127"/>
      <c r="W17" s="127"/>
      <c r="X17" s="127">
        <v>104959</v>
      </c>
      <c r="Y17" s="127"/>
      <c r="Z17" s="127"/>
      <c r="AA17" s="127"/>
      <c r="AB17" s="127"/>
      <c r="AC17" s="127"/>
      <c r="AD17" s="127"/>
      <c r="AE17" s="127"/>
      <c r="AF17" s="127"/>
      <c r="AG17" s="128"/>
      <c r="AH17" s="128"/>
      <c r="AI17" s="128">
        <f>2970+5665+18150+908+5280+3380+540+540+2671+2063+1221+1591+3043+5394-7395</f>
        <v>46021</v>
      </c>
      <c r="AJ17" s="128"/>
      <c r="AK17" s="128"/>
      <c r="AL17" s="128"/>
      <c r="AM17" s="128">
        <v>1440</v>
      </c>
      <c r="AN17" s="128">
        <v>0</v>
      </c>
      <c r="AO17" s="128">
        <v>24909</v>
      </c>
      <c r="AP17" s="128">
        <v>394</v>
      </c>
      <c r="AQ17" s="128">
        <v>33862</v>
      </c>
      <c r="AR17" s="128"/>
      <c r="AS17" s="128"/>
      <c r="AT17" s="128"/>
      <c r="AU17" s="128"/>
      <c r="AV17" s="128"/>
      <c r="AW17" s="128"/>
      <c r="AX17" s="128"/>
      <c r="AY17" s="128">
        <v>409040</v>
      </c>
      <c r="AZ17" s="128"/>
      <c r="BA17" s="128"/>
      <c r="BB17" s="128"/>
      <c r="BC17" s="127"/>
      <c r="BD17" s="127"/>
      <c r="BE17" s="127"/>
      <c r="BF17" s="127"/>
      <c r="BG17" s="127"/>
      <c r="BH17" s="127"/>
      <c r="BI17" s="127"/>
      <c r="BJ17" s="127">
        <v>32868</v>
      </c>
      <c r="BK17" s="127"/>
      <c r="BL17" s="127">
        <v>34000</v>
      </c>
      <c r="BM17" s="127"/>
      <c r="BN17" s="127">
        <v>-8621</v>
      </c>
      <c r="BO17" s="127">
        <v>8621</v>
      </c>
      <c r="BP17" s="127"/>
      <c r="BQ17" s="127"/>
      <c r="BR17" s="127"/>
      <c r="BS17" s="127"/>
      <c r="BT17" s="127"/>
      <c r="BU17" s="127"/>
      <c r="BV17" s="127"/>
      <c r="BW17" s="127"/>
      <c r="BX17" s="127">
        <v>242718</v>
      </c>
      <c r="BY17" s="127">
        <v>40671</v>
      </c>
      <c r="BZ17" s="127"/>
      <c r="CA17" s="127">
        <v>48778</v>
      </c>
      <c r="CB17" s="127"/>
      <c r="CC17" s="127"/>
      <c r="CD17" s="127"/>
      <c r="CE17" s="127"/>
      <c r="CF17" s="128">
        <v>10500</v>
      </c>
      <c r="CG17" s="128"/>
      <c r="CH17" s="128">
        <v>11000</v>
      </c>
      <c r="CI17" s="128"/>
      <c r="CJ17" s="128">
        <v>-2000</v>
      </c>
      <c r="CK17" s="128">
        <v>24250</v>
      </c>
      <c r="CL17" s="128"/>
      <c r="CM17" s="128"/>
      <c r="CN17" s="128">
        <v>-2000</v>
      </c>
      <c r="CO17" s="128">
        <v>4000</v>
      </c>
      <c r="CP17" s="128">
        <v>2000</v>
      </c>
      <c r="CQ17" s="128"/>
      <c r="CR17" s="128"/>
      <c r="CS17" s="128"/>
      <c r="CT17" s="128">
        <v>234551</v>
      </c>
      <c r="CU17" s="128">
        <v>214750</v>
      </c>
      <c r="CV17" s="128">
        <v>212500</v>
      </c>
      <c r="CW17" s="128">
        <v>20610</v>
      </c>
      <c r="CX17" s="128">
        <v>-198135</v>
      </c>
      <c r="CY17" s="128">
        <v>19957</v>
      </c>
      <c r="CZ17" s="128">
        <v>99285</v>
      </c>
      <c r="DA17" s="128"/>
      <c r="DB17" s="128">
        <v>-1999</v>
      </c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>
        <v>15538</v>
      </c>
      <c r="EN17" s="128">
        <v>-15538</v>
      </c>
      <c r="EO17" s="128">
        <v>42000</v>
      </c>
      <c r="EP17" s="128">
        <v>40000</v>
      </c>
      <c r="EQ17" s="128">
        <v>266450</v>
      </c>
      <c r="ER17" s="128"/>
      <c r="ES17" s="128"/>
      <c r="ET17" s="128"/>
      <c r="EU17" s="128"/>
      <c r="EV17" s="128"/>
      <c r="EW17" s="128"/>
      <c r="EX17" s="128"/>
      <c r="EY17" s="128"/>
      <c r="EZ17" s="128"/>
      <c r="FA17" s="128">
        <v>28579</v>
      </c>
      <c r="FB17" s="128"/>
      <c r="FC17" s="128"/>
      <c r="FD17" s="128"/>
      <c r="FE17" s="128"/>
      <c r="FF17" s="128">
        <v>45347</v>
      </c>
      <c r="FG17" s="128">
        <v>-39311</v>
      </c>
      <c r="FH17" s="128">
        <v>66814</v>
      </c>
      <c r="FI17" s="130"/>
      <c r="FJ17" s="130"/>
      <c r="FK17" s="130"/>
      <c r="FL17" s="130"/>
      <c r="FM17" s="128">
        <v>93319</v>
      </c>
      <c r="FN17" s="128">
        <v>-64069</v>
      </c>
      <c r="FO17" s="128">
        <v>23966</v>
      </c>
      <c r="FP17" s="128">
        <v>12531</v>
      </c>
      <c r="FQ17" s="128">
        <v>27112</v>
      </c>
      <c r="FR17" s="128"/>
      <c r="FS17" s="128"/>
      <c r="FT17" s="128">
        <v>5000</v>
      </c>
      <c r="FU17" s="128"/>
      <c r="FV17" s="128"/>
      <c r="FW17" s="128"/>
      <c r="FX17" s="128"/>
      <c r="FY17" s="128"/>
      <c r="FZ17" s="128"/>
      <c r="GA17" s="131"/>
      <c r="GB17" s="133">
        <v>392205</v>
      </c>
    </row>
    <row r="18" spans="1:184" s="129" customFormat="1" x14ac:dyDescent="0.2">
      <c r="A18" s="151">
        <v>816</v>
      </c>
      <c r="B18" s="124" t="s">
        <v>12</v>
      </c>
      <c r="C18" s="125">
        <f t="shared" si="0"/>
        <v>46214557</v>
      </c>
      <c r="D18" s="126">
        <v>37285536</v>
      </c>
      <c r="E18" s="127"/>
      <c r="F18" s="127">
        <v>98030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>
        <v>521487</v>
      </c>
      <c r="Y18" s="127"/>
      <c r="Z18" s="127"/>
      <c r="AA18" s="127"/>
      <c r="AB18" s="127"/>
      <c r="AC18" s="127"/>
      <c r="AD18" s="127">
        <v>27456</v>
      </c>
      <c r="AE18" s="127"/>
      <c r="AF18" s="127"/>
      <c r="AG18" s="128"/>
      <c r="AH18" s="128"/>
      <c r="AI18" s="128">
        <f>126836+330+19386+568+48132-568+4750+14457+28725+5190+201415-1917+6089+1144+628129+29025+6722+47695+39590+6769-6565+33543+14866+35963+40641+33398-5070-616</f>
        <v>1358627</v>
      </c>
      <c r="AJ18" s="128">
        <v>568</v>
      </c>
      <c r="AK18" s="128"/>
      <c r="AL18" s="128"/>
      <c r="AM18" s="128">
        <v>1954578</v>
      </c>
      <c r="AN18" s="128">
        <v>22285</v>
      </c>
      <c r="AO18" s="128">
        <v>8</v>
      </c>
      <c r="AP18" s="128">
        <v>1360</v>
      </c>
      <c r="AQ18" s="128">
        <v>44417</v>
      </c>
      <c r="AR18" s="128"/>
      <c r="AS18" s="128"/>
      <c r="AT18" s="128"/>
      <c r="AU18" s="128"/>
      <c r="AV18" s="128"/>
      <c r="AW18" s="128"/>
      <c r="AX18" s="128">
        <v>399991</v>
      </c>
      <c r="AY18" s="128"/>
      <c r="AZ18" s="128"/>
      <c r="BA18" s="128"/>
      <c r="BB18" s="128"/>
      <c r="BC18" s="127">
        <v>140483</v>
      </c>
      <c r="BD18" s="127"/>
      <c r="BE18" s="127"/>
      <c r="BF18" s="127">
        <v>380298</v>
      </c>
      <c r="BG18" s="127"/>
      <c r="BH18" s="127"/>
      <c r="BI18" s="127"/>
      <c r="BJ18" s="127">
        <v>24645</v>
      </c>
      <c r="BK18" s="127"/>
      <c r="BL18" s="127">
        <v>34000</v>
      </c>
      <c r="BM18" s="127"/>
      <c r="BN18" s="127"/>
      <c r="BO18" s="127"/>
      <c r="BP18" s="127"/>
      <c r="BQ18" s="127">
        <v>247200</v>
      </c>
      <c r="BR18" s="127"/>
      <c r="BS18" s="127"/>
      <c r="BT18" s="127">
        <v>-164800</v>
      </c>
      <c r="BU18" s="127"/>
      <c r="BV18" s="127"/>
      <c r="BW18" s="127"/>
      <c r="BX18" s="127">
        <v>536768</v>
      </c>
      <c r="BY18" s="127">
        <v>58780</v>
      </c>
      <c r="BZ18" s="127"/>
      <c r="CA18" s="127">
        <v>66376</v>
      </c>
      <c r="CB18" s="127">
        <v>88625</v>
      </c>
      <c r="CC18" s="127"/>
      <c r="CD18" s="127"/>
      <c r="CE18" s="127"/>
      <c r="CF18" s="128"/>
      <c r="CG18" s="128"/>
      <c r="CH18" s="128">
        <v>10000</v>
      </c>
      <c r="CI18" s="128"/>
      <c r="CJ18" s="128"/>
      <c r="CK18" s="128">
        <v>2000</v>
      </c>
      <c r="CL18" s="128"/>
      <c r="CM18" s="128">
        <v>4000</v>
      </c>
      <c r="CN18" s="128"/>
      <c r="CO18" s="128"/>
      <c r="CP18" s="128"/>
      <c r="CQ18" s="128"/>
      <c r="CR18" s="128"/>
      <c r="CS18" s="128"/>
      <c r="CT18" s="128">
        <v>140477</v>
      </c>
      <c r="CU18" s="128"/>
      <c r="CV18" s="128"/>
      <c r="CW18" s="128"/>
      <c r="CX18" s="128">
        <v>-31748</v>
      </c>
      <c r="CY18" s="128"/>
      <c r="CZ18" s="128">
        <v>38890</v>
      </c>
      <c r="DA18" s="128"/>
      <c r="DB18" s="128"/>
      <c r="DC18" s="128">
        <v>691862</v>
      </c>
      <c r="DD18" s="128">
        <v>419306</v>
      </c>
      <c r="DE18" s="128">
        <v>-419306</v>
      </c>
      <c r="DF18" s="128">
        <v>419306</v>
      </c>
      <c r="DG18" s="128"/>
      <c r="DH18" s="128"/>
      <c r="DI18" s="128"/>
      <c r="DJ18" s="128"/>
      <c r="DK18" s="128"/>
      <c r="DL18" s="128"/>
      <c r="DM18" s="128"/>
      <c r="DN18" s="128"/>
      <c r="DO18" s="128">
        <v>469533</v>
      </c>
      <c r="DP18" s="128">
        <v>657000</v>
      </c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>
        <v>130</v>
      </c>
      <c r="EN18" s="128"/>
      <c r="EO18" s="128"/>
      <c r="EP18" s="128"/>
      <c r="EQ18" s="128"/>
      <c r="ER18" s="128"/>
      <c r="ES18" s="128">
        <v>5341</v>
      </c>
      <c r="ET18" s="128"/>
      <c r="EU18" s="128"/>
      <c r="EV18" s="128"/>
      <c r="EW18" s="128"/>
      <c r="EX18" s="128">
        <v>-5341</v>
      </c>
      <c r="EY18" s="128"/>
      <c r="EZ18" s="128"/>
      <c r="FA18" s="128">
        <v>19543</v>
      </c>
      <c r="FB18" s="128"/>
      <c r="FC18" s="128"/>
      <c r="FD18" s="128"/>
      <c r="FE18" s="128"/>
      <c r="FF18" s="128">
        <v>48517</v>
      </c>
      <c r="FG18" s="128"/>
      <c r="FH18" s="128">
        <v>101880</v>
      </c>
      <c r="FI18" s="130">
        <v>999</v>
      </c>
      <c r="FJ18" s="130"/>
      <c r="FK18" s="130"/>
      <c r="FL18" s="130"/>
      <c r="FM18" s="128">
        <v>40069</v>
      </c>
      <c r="FN18" s="128">
        <v>-2250</v>
      </c>
      <c r="FO18" s="128">
        <v>25279</v>
      </c>
      <c r="FP18" s="128">
        <v>13467</v>
      </c>
      <c r="FQ18" s="128">
        <v>27997</v>
      </c>
      <c r="FR18" s="128"/>
      <c r="FS18" s="128"/>
      <c r="FT18" s="128"/>
      <c r="FU18" s="128"/>
      <c r="FV18" s="128"/>
      <c r="FW18" s="128"/>
      <c r="FX18" s="128"/>
      <c r="FY18" s="128"/>
      <c r="FZ18" s="128"/>
      <c r="GA18" s="131">
        <v>41033</v>
      </c>
      <c r="GB18" s="133">
        <v>369855</v>
      </c>
    </row>
    <row r="19" spans="1:184" s="129" customFormat="1" x14ac:dyDescent="0.2">
      <c r="A19" s="151">
        <v>818</v>
      </c>
      <c r="B19" s="124" t="s">
        <v>13</v>
      </c>
      <c r="C19" s="125">
        <f t="shared" si="0"/>
        <v>128079050</v>
      </c>
      <c r="D19" s="126">
        <v>116345509</v>
      </c>
      <c r="E19" s="127"/>
      <c r="F19" s="127">
        <v>167947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>
        <v>803068</v>
      </c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>
        <v>1423171</v>
      </c>
      <c r="AB19" s="127"/>
      <c r="AC19" s="127"/>
      <c r="AD19" s="127"/>
      <c r="AE19" s="127"/>
      <c r="AF19" s="127"/>
      <c r="AG19" s="128"/>
      <c r="AH19" s="128"/>
      <c r="AI19" s="128">
        <f>41627+5436+12332-238-12332+5275+5042-201+1829+16606+19697+11330+9781+21308+15134+25300+845-36268</f>
        <v>142503</v>
      </c>
      <c r="AJ19" s="128">
        <v>12332</v>
      </c>
      <c r="AK19" s="128"/>
      <c r="AL19" s="128"/>
      <c r="AM19" s="128">
        <v>2031708</v>
      </c>
      <c r="AN19" s="128">
        <v>3755</v>
      </c>
      <c r="AO19" s="128">
        <v>49130</v>
      </c>
      <c r="AP19" s="128">
        <v>1757930</v>
      </c>
      <c r="AQ19" s="128">
        <v>84868</v>
      </c>
      <c r="AR19" s="128"/>
      <c r="AS19" s="128"/>
      <c r="AT19" s="128"/>
      <c r="AU19" s="128"/>
      <c r="AV19" s="128"/>
      <c r="AW19" s="128"/>
      <c r="AX19" s="128">
        <v>400000</v>
      </c>
      <c r="AY19" s="128"/>
      <c r="AZ19" s="128"/>
      <c r="BA19" s="128"/>
      <c r="BB19" s="128"/>
      <c r="BC19" s="127"/>
      <c r="BD19" s="127"/>
      <c r="BE19" s="127"/>
      <c r="BF19" s="127">
        <v>1273900</v>
      </c>
      <c r="BG19" s="127">
        <v>120940</v>
      </c>
      <c r="BH19" s="127">
        <v>162896</v>
      </c>
      <c r="BI19" s="127"/>
      <c r="BJ19" s="127"/>
      <c r="BK19" s="127"/>
      <c r="BL19" s="127"/>
      <c r="BM19" s="127"/>
      <c r="BN19" s="127"/>
      <c r="BO19" s="127"/>
      <c r="BP19" s="127"/>
      <c r="BQ19" s="127">
        <v>247200</v>
      </c>
      <c r="BR19" s="127"/>
      <c r="BS19" s="127"/>
      <c r="BT19" s="127"/>
      <c r="BU19" s="127"/>
      <c r="BV19" s="127"/>
      <c r="BW19" s="127"/>
      <c r="BX19" s="127">
        <v>1330469</v>
      </c>
      <c r="BY19" s="127"/>
      <c r="BZ19" s="127"/>
      <c r="CA19" s="127">
        <v>161394</v>
      </c>
      <c r="CB19" s="127">
        <v>39582</v>
      </c>
      <c r="CC19" s="127"/>
      <c r="CD19" s="127"/>
      <c r="CE19" s="127"/>
      <c r="CF19" s="128">
        <v>8500</v>
      </c>
      <c r="CG19" s="128">
        <v>89250</v>
      </c>
      <c r="CH19" s="128"/>
      <c r="CI19" s="128"/>
      <c r="CJ19" s="128"/>
      <c r="CK19" s="128">
        <v>12250</v>
      </c>
      <c r="CL19" s="128">
        <v>6000</v>
      </c>
      <c r="CM19" s="128"/>
      <c r="CN19" s="128">
        <v>-11250</v>
      </c>
      <c r="CO19" s="128">
        <v>6000</v>
      </c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>
        <v>6126</v>
      </c>
      <c r="EN19" s="128">
        <v>-6</v>
      </c>
      <c r="EO19" s="128"/>
      <c r="EP19" s="128"/>
      <c r="EQ19" s="128"/>
      <c r="ER19" s="128"/>
      <c r="ES19" s="128">
        <v>120744</v>
      </c>
      <c r="ET19" s="128"/>
      <c r="EU19" s="128"/>
      <c r="EV19" s="128"/>
      <c r="EW19" s="128"/>
      <c r="EX19" s="128">
        <v>-2654</v>
      </c>
      <c r="EY19" s="128">
        <v>500</v>
      </c>
      <c r="EZ19" s="128">
        <v>-500</v>
      </c>
      <c r="FA19" s="128">
        <v>15665</v>
      </c>
      <c r="FB19" s="128"/>
      <c r="FC19" s="128"/>
      <c r="FD19" s="128"/>
      <c r="FE19" s="128"/>
      <c r="FF19" s="128"/>
      <c r="FG19" s="128"/>
      <c r="FH19" s="128">
        <v>232896</v>
      </c>
      <c r="FI19" s="130">
        <v>328</v>
      </c>
      <c r="FJ19" s="130"/>
      <c r="FK19" s="130"/>
      <c r="FL19" s="130"/>
      <c r="FM19" s="128">
        <v>1990</v>
      </c>
      <c r="FN19" s="128"/>
      <c r="FO19" s="128">
        <v>43448</v>
      </c>
      <c r="FP19" s="128">
        <v>32581</v>
      </c>
      <c r="FQ19" s="128">
        <v>46048</v>
      </c>
      <c r="FR19" s="128"/>
      <c r="FS19" s="128"/>
      <c r="FT19" s="128"/>
      <c r="FU19" s="128"/>
      <c r="FV19" s="128"/>
      <c r="FW19" s="128"/>
      <c r="FX19" s="128"/>
      <c r="FY19" s="128"/>
      <c r="FZ19" s="128"/>
      <c r="GA19" s="131"/>
      <c r="GB19" s="133">
        <v>912832</v>
      </c>
    </row>
    <row r="20" spans="1:184" s="129" customFormat="1" x14ac:dyDescent="0.2">
      <c r="A20" s="151">
        <v>820</v>
      </c>
      <c r="B20" s="124" t="s">
        <v>14</v>
      </c>
      <c r="C20" s="125">
        <f t="shared" si="0"/>
        <v>29012268</v>
      </c>
      <c r="D20" s="126">
        <v>24518156</v>
      </c>
      <c r="E20" s="127"/>
      <c r="F20" s="127"/>
      <c r="G20" s="127"/>
      <c r="H20" s="127"/>
      <c r="I20" s="127">
        <v>39312</v>
      </c>
      <c r="J20" s="127"/>
      <c r="K20" s="127"/>
      <c r="L20" s="127"/>
      <c r="M20" s="127"/>
      <c r="N20" s="127"/>
      <c r="O20" s="127"/>
      <c r="P20" s="127">
        <v>9771</v>
      </c>
      <c r="Q20" s="127"/>
      <c r="R20" s="127"/>
      <c r="S20" s="127"/>
      <c r="T20" s="127"/>
      <c r="U20" s="127"/>
      <c r="V20" s="127"/>
      <c r="W20" s="127">
        <v>346328</v>
      </c>
      <c r="X20" s="127"/>
      <c r="Y20" s="127"/>
      <c r="Z20" s="127"/>
      <c r="AA20" s="127"/>
      <c r="AB20" s="127"/>
      <c r="AC20" s="127"/>
      <c r="AD20" s="127"/>
      <c r="AE20" s="127"/>
      <c r="AF20" s="127"/>
      <c r="AG20" s="128">
        <v>140915</v>
      </c>
      <c r="AH20" s="128"/>
      <c r="AI20" s="128">
        <f>29474+10439+5497+4963+5855+13259+5350+14018+27748+2772+19474+3535+25960+23712+100+13257+9092+6600+120+770+1639+7944+4462+2200+5115-9884-6500</f>
        <v>226971</v>
      </c>
      <c r="AJ20" s="128"/>
      <c r="AK20" s="128"/>
      <c r="AL20" s="128"/>
      <c r="AM20" s="128">
        <v>0</v>
      </c>
      <c r="AN20" s="128">
        <v>11155</v>
      </c>
      <c r="AO20" s="128">
        <v>1</v>
      </c>
      <c r="AP20" s="128">
        <v>227513</v>
      </c>
      <c r="AQ20" s="128">
        <v>25007</v>
      </c>
      <c r="AR20" s="128"/>
      <c r="AS20" s="128"/>
      <c r="AT20" s="128"/>
      <c r="AU20" s="128"/>
      <c r="AV20" s="128"/>
      <c r="AW20" s="128"/>
      <c r="AX20" s="128"/>
      <c r="AY20" s="128">
        <v>400000</v>
      </c>
      <c r="AZ20" s="128">
        <v>500000</v>
      </c>
      <c r="BA20" s="128"/>
      <c r="BB20" s="128"/>
      <c r="BC20" s="127"/>
      <c r="BD20" s="127"/>
      <c r="BE20" s="127"/>
      <c r="BF20" s="127"/>
      <c r="BG20" s="127">
        <v>326337</v>
      </c>
      <c r="BH20" s="127">
        <v>22604</v>
      </c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>
        <v>88663</v>
      </c>
      <c r="BY20" s="127"/>
      <c r="BZ20" s="127"/>
      <c r="CA20" s="127"/>
      <c r="CB20" s="127">
        <v>150372</v>
      </c>
      <c r="CC20" s="127"/>
      <c r="CD20" s="127"/>
      <c r="CE20" s="127"/>
      <c r="CF20" s="128"/>
      <c r="CG20" s="128"/>
      <c r="CH20" s="128">
        <v>12500</v>
      </c>
      <c r="CI20" s="128"/>
      <c r="CJ20" s="128"/>
      <c r="CK20" s="128">
        <v>2000</v>
      </c>
      <c r="CL20" s="128"/>
      <c r="CM20" s="128"/>
      <c r="CN20" s="128"/>
      <c r="CO20" s="128">
        <v>4000</v>
      </c>
      <c r="CP20" s="128"/>
      <c r="CQ20" s="128"/>
      <c r="CR20" s="128"/>
      <c r="CS20" s="128"/>
      <c r="CT20" s="128">
        <v>147194</v>
      </c>
      <c r="CU20" s="128">
        <v>34000</v>
      </c>
      <c r="CV20" s="128">
        <v>66050</v>
      </c>
      <c r="CW20" s="128"/>
      <c r="CX20" s="128">
        <v>-16314</v>
      </c>
      <c r="CY20" s="128"/>
      <c r="CZ20" s="128"/>
      <c r="DA20" s="128">
        <v>-29</v>
      </c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>
        <v>614939</v>
      </c>
      <c r="DP20" s="128">
        <v>739186</v>
      </c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>
        <v>8000</v>
      </c>
      <c r="EN20" s="128">
        <v>-8000</v>
      </c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>
        <v>2287</v>
      </c>
      <c r="EZ20" s="128">
        <v>-2287</v>
      </c>
      <c r="FA20" s="128">
        <v>26692</v>
      </c>
      <c r="FB20" s="128"/>
      <c r="FC20" s="128"/>
      <c r="FD20" s="128"/>
      <c r="FE20" s="128"/>
      <c r="FF20" s="128">
        <v>11372</v>
      </c>
      <c r="FG20" s="128">
        <v>-11079</v>
      </c>
      <c r="FH20" s="128">
        <v>70454</v>
      </c>
      <c r="FI20" s="130"/>
      <c r="FJ20" s="130"/>
      <c r="FK20" s="130"/>
      <c r="FL20" s="130"/>
      <c r="FM20" s="128">
        <v>53724</v>
      </c>
      <c r="FN20" s="128">
        <v>-4867</v>
      </c>
      <c r="FO20" s="128">
        <v>22187</v>
      </c>
      <c r="FP20" s="128">
        <v>10313</v>
      </c>
      <c r="FQ20" s="128">
        <v>25018</v>
      </c>
      <c r="FR20" s="128"/>
      <c r="FS20" s="128"/>
      <c r="FT20" s="128"/>
      <c r="FU20" s="128"/>
      <c r="FV20" s="128">
        <v>5500</v>
      </c>
      <c r="FW20" s="128"/>
      <c r="FX20" s="128"/>
      <c r="FY20" s="128"/>
      <c r="FZ20" s="128"/>
      <c r="GA20" s="131"/>
      <c r="GB20" s="133">
        <v>166323</v>
      </c>
    </row>
    <row r="21" spans="1:184" s="129" customFormat="1" x14ac:dyDescent="0.2">
      <c r="A21" s="151">
        <v>858</v>
      </c>
      <c r="B21" s="124" t="s">
        <v>15</v>
      </c>
      <c r="C21" s="125">
        <f t="shared" si="0"/>
        <v>36274492</v>
      </c>
      <c r="D21" s="126">
        <v>28713154</v>
      </c>
      <c r="E21" s="127"/>
      <c r="F21" s="127"/>
      <c r="G21" s="127"/>
      <c r="H21" s="127"/>
      <c r="I21" s="127">
        <v>68867</v>
      </c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>
        <v>537111</v>
      </c>
      <c r="AE21" s="127"/>
      <c r="AF21" s="127"/>
      <c r="AG21" s="128"/>
      <c r="AH21" s="128"/>
      <c r="AI21" s="128">
        <f>10960-10960</f>
        <v>0</v>
      </c>
      <c r="AJ21" s="128"/>
      <c r="AK21" s="128"/>
      <c r="AL21" s="128"/>
      <c r="AM21" s="128">
        <v>1838128</v>
      </c>
      <c r="AN21" s="128">
        <v>955</v>
      </c>
      <c r="AO21" s="128">
        <v>266777</v>
      </c>
      <c r="AP21" s="128">
        <v>339223</v>
      </c>
      <c r="AQ21" s="128">
        <v>28974</v>
      </c>
      <c r="AR21" s="128"/>
      <c r="AS21" s="128"/>
      <c r="AT21" s="128"/>
      <c r="AU21" s="128"/>
      <c r="AV21" s="128"/>
      <c r="AW21" s="128"/>
      <c r="AX21" s="128"/>
      <c r="AY21" s="128">
        <v>400000</v>
      </c>
      <c r="AZ21" s="128"/>
      <c r="BA21" s="128"/>
      <c r="BB21" s="128"/>
      <c r="BC21" s="127"/>
      <c r="BD21" s="127"/>
      <c r="BE21" s="127"/>
      <c r="BF21" s="127">
        <v>1915011</v>
      </c>
      <c r="BG21" s="127">
        <v>58810</v>
      </c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>
        <v>421902</v>
      </c>
      <c r="BY21" s="127"/>
      <c r="BZ21" s="127"/>
      <c r="CA21" s="127">
        <v>43430</v>
      </c>
      <c r="CB21" s="127"/>
      <c r="CC21" s="127"/>
      <c r="CD21" s="127"/>
      <c r="CE21" s="127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>
        <v>2000</v>
      </c>
      <c r="CP21" s="128"/>
      <c r="CQ21" s="128"/>
      <c r="CR21" s="128"/>
      <c r="CS21" s="128"/>
      <c r="CT21" s="128">
        <v>34250</v>
      </c>
      <c r="CU21" s="128"/>
      <c r="CV21" s="128"/>
      <c r="CW21" s="128"/>
      <c r="CX21" s="128"/>
      <c r="CY21" s="128"/>
      <c r="CZ21" s="128"/>
      <c r="DA21" s="128">
        <v>-5000</v>
      </c>
      <c r="DB21" s="128"/>
      <c r="DC21" s="128"/>
      <c r="DD21" s="128"/>
      <c r="DE21" s="128"/>
      <c r="DF21" s="128"/>
      <c r="DG21" s="128"/>
      <c r="DH21" s="128"/>
      <c r="DI21" s="128">
        <v>539728</v>
      </c>
      <c r="DJ21" s="128"/>
      <c r="DK21" s="128"/>
      <c r="DL21" s="128"/>
      <c r="DM21" s="128"/>
      <c r="DN21" s="128"/>
      <c r="DO21" s="128"/>
      <c r="DP21" s="128">
        <v>572611</v>
      </c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>
        <v>11508</v>
      </c>
      <c r="ET21" s="128"/>
      <c r="EU21" s="128"/>
      <c r="EV21" s="128"/>
      <c r="EW21" s="128"/>
      <c r="EX21" s="128"/>
      <c r="EY21" s="128">
        <v>45252</v>
      </c>
      <c r="EZ21" s="128">
        <v>-1502</v>
      </c>
      <c r="FA21" s="128">
        <v>18321</v>
      </c>
      <c r="FB21" s="128"/>
      <c r="FC21" s="128"/>
      <c r="FD21" s="128"/>
      <c r="FE21" s="128"/>
      <c r="FF21" s="128">
        <v>1829</v>
      </c>
      <c r="FG21" s="128"/>
      <c r="FH21" s="128">
        <v>89151</v>
      </c>
      <c r="FI21" s="130">
        <v>3363</v>
      </c>
      <c r="FJ21" s="130"/>
      <c r="FK21" s="130"/>
      <c r="FL21" s="130">
        <v>-3363</v>
      </c>
      <c r="FM21" s="128">
        <v>24700</v>
      </c>
      <c r="FN21" s="128">
        <v>-1200</v>
      </c>
      <c r="FO21" s="128">
        <v>24841</v>
      </c>
      <c r="FP21" s="128">
        <v>11526</v>
      </c>
      <c r="FQ21" s="128">
        <v>26163</v>
      </c>
      <c r="FR21" s="128"/>
      <c r="FS21" s="128"/>
      <c r="FT21" s="128"/>
      <c r="FU21" s="128"/>
      <c r="FV21" s="128"/>
      <c r="FW21" s="128"/>
      <c r="FX21" s="128"/>
      <c r="FY21" s="128"/>
      <c r="FZ21" s="128"/>
      <c r="GA21" s="131"/>
      <c r="GB21" s="133">
        <v>247972</v>
      </c>
    </row>
    <row r="22" spans="1:184" s="129" customFormat="1" x14ac:dyDescent="0.2">
      <c r="A22" s="151">
        <v>822</v>
      </c>
      <c r="B22" s="124" t="s">
        <v>16</v>
      </c>
      <c r="C22" s="125">
        <f t="shared" si="0"/>
        <v>21008658</v>
      </c>
      <c r="D22" s="127">
        <v>18675035</v>
      </c>
      <c r="E22" s="127"/>
      <c r="F22" s="134"/>
      <c r="G22" s="134"/>
      <c r="H22" s="134"/>
      <c r="I22" s="134">
        <v>77672</v>
      </c>
      <c r="J22" s="134"/>
      <c r="K22" s="134"/>
      <c r="L22" s="134"/>
      <c r="M22" s="134"/>
      <c r="N22" s="134">
        <v>1228</v>
      </c>
      <c r="O22" s="134"/>
      <c r="P22" s="135"/>
      <c r="Q22" s="127"/>
      <c r="R22" s="136">
        <v>15923</v>
      </c>
      <c r="S22" s="127"/>
      <c r="T22" s="127"/>
      <c r="U22" s="127"/>
      <c r="V22" s="127">
        <v>36766</v>
      </c>
      <c r="W22" s="127"/>
      <c r="X22" s="127"/>
      <c r="Y22" s="127"/>
      <c r="Z22" s="127"/>
      <c r="AA22" s="127"/>
      <c r="AB22" s="127"/>
      <c r="AC22" s="127"/>
      <c r="AD22" s="127">
        <v>9161</v>
      </c>
      <c r="AG22" s="128"/>
      <c r="AH22" s="128"/>
      <c r="AI22" s="128">
        <f>16113+816+4840+3340+4072+440</f>
        <v>29621</v>
      </c>
      <c r="AJ22" s="128"/>
      <c r="AK22" s="128"/>
      <c r="AL22" s="128"/>
      <c r="AM22" s="128">
        <v>168067</v>
      </c>
      <c r="AN22" s="128">
        <v>2978</v>
      </c>
      <c r="AO22" s="128">
        <v>0</v>
      </c>
      <c r="AP22" s="128">
        <v>0</v>
      </c>
      <c r="AQ22" s="128">
        <v>12468</v>
      </c>
      <c r="AR22" s="128"/>
      <c r="AS22" s="128"/>
      <c r="AT22" s="128"/>
      <c r="AU22" s="128"/>
      <c r="AV22" s="128"/>
      <c r="AW22" s="128"/>
      <c r="AX22" s="128"/>
      <c r="AY22" s="128"/>
      <c r="AZ22" s="128"/>
      <c r="BA22" s="128">
        <v>239746</v>
      </c>
      <c r="BB22" s="128"/>
      <c r="BC22" s="127"/>
      <c r="BD22" s="127"/>
      <c r="BE22" s="127"/>
      <c r="BF22" s="127">
        <v>546387</v>
      </c>
      <c r="BG22" s="127">
        <v>61121</v>
      </c>
      <c r="BH22" s="127">
        <v>209812</v>
      </c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>
        <v>87452</v>
      </c>
      <c r="BY22" s="127">
        <v>15343</v>
      </c>
      <c r="BZ22" s="127"/>
      <c r="CA22" s="127"/>
      <c r="CB22" s="127">
        <v>84472</v>
      </c>
      <c r="CC22" s="127">
        <v>84472</v>
      </c>
      <c r="CD22" s="127"/>
      <c r="CE22" s="127">
        <v>81935</v>
      </c>
      <c r="CF22" s="128"/>
      <c r="CG22" s="128">
        <v>6500</v>
      </c>
      <c r="CH22" s="128">
        <v>10000</v>
      </c>
      <c r="CI22" s="128"/>
      <c r="CJ22" s="128"/>
      <c r="CK22" s="128">
        <v>20000</v>
      </c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>
        <v>8000</v>
      </c>
      <c r="EN22" s="128"/>
      <c r="EO22" s="128"/>
      <c r="EP22" s="128"/>
      <c r="EQ22" s="128">
        <v>194000</v>
      </c>
      <c r="ER22" s="128"/>
      <c r="ES22" s="128">
        <v>64</v>
      </c>
      <c r="ET22" s="128"/>
      <c r="EU22" s="128"/>
      <c r="EV22" s="128"/>
      <c r="EW22" s="128"/>
      <c r="EX22" s="128">
        <v>-64</v>
      </c>
      <c r="EY22" s="128"/>
      <c r="EZ22" s="128"/>
      <c r="FA22" s="128">
        <v>7986</v>
      </c>
      <c r="FB22" s="128"/>
      <c r="FC22" s="128"/>
      <c r="FD22" s="128"/>
      <c r="FE22" s="128"/>
      <c r="FF22" s="128"/>
      <c r="FG22" s="128"/>
      <c r="FH22" s="128">
        <v>48250</v>
      </c>
      <c r="FI22" s="130">
        <v>4239</v>
      </c>
      <c r="FJ22" s="130"/>
      <c r="FK22" s="130"/>
      <c r="FL22" s="130">
        <v>-2886</v>
      </c>
      <c r="FM22" s="128">
        <v>7701</v>
      </c>
      <c r="FN22" s="128"/>
      <c r="FO22" s="128">
        <v>24163</v>
      </c>
      <c r="FP22" s="128">
        <v>8880</v>
      </c>
      <c r="FQ22" s="128">
        <v>23664</v>
      </c>
      <c r="FR22" s="128"/>
      <c r="FS22" s="128"/>
      <c r="FT22" s="128"/>
      <c r="FU22" s="128"/>
      <c r="FV22" s="128"/>
      <c r="FW22" s="128"/>
      <c r="FX22" s="128"/>
      <c r="FY22" s="128"/>
      <c r="FZ22" s="128"/>
      <c r="GA22" s="131"/>
      <c r="GB22" s="133">
        <v>208502</v>
      </c>
    </row>
    <row r="23" spans="1:184" s="129" customFormat="1" x14ac:dyDescent="0.2">
      <c r="A23" s="151">
        <v>824</v>
      </c>
      <c r="B23" s="124" t="s">
        <v>17</v>
      </c>
      <c r="C23" s="125">
        <f t="shared" si="0"/>
        <v>25977653</v>
      </c>
      <c r="D23" s="126">
        <v>23491547</v>
      </c>
      <c r="E23" s="127"/>
      <c r="F23" s="127"/>
      <c r="G23" s="127"/>
      <c r="H23" s="127"/>
      <c r="I23" s="127">
        <v>97752</v>
      </c>
      <c r="J23" s="127">
        <v>174</v>
      </c>
      <c r="K23" s="127"/>
      <c r="L23" s="127"/>
      <c r="M23" s="127"/>
      <c r="N23" s="127">
        <v>2284</v>
      </c>
      <c r="O23" s="127"/>
      <c r="P23" s="127">
        <v>196308</v>
      </c>
      <c r="Q23" s="127"/>
      <c r="R23" s="127"/>
      <c r="S23" s="127"/>
      <c r="T23" s="127"/>
      <c r="U23" s="127"/>
      <c r="V23" s="127">
        <v>303185</v>
      </c>
      <c r="W23" s="127">
        <v>1762</v>
      </c>
      <c r="X23" s="127"/>
      <c r="Y23" s="127"/>
      <c r="Z23" s="127"/>
      <c r="AA23" s="127"/>
      <c r="AB23" s="127"/>
      <c r="AC23" s="127"/>
      <c r="AD23" s="127">
        <v>4436</v>
      </c>
      <c r="AE23" s="127"/>
      <c r="AF23" s="127"/>
      <c r="AG23" s="128"/>
      <c r="AH23" s="128"/>
      <c r="AI23" s="128">
        <f>6600+5280+31469+8105+13778+1584+381-35649</f>
        <v>31548</v>
      </c>
      <c r="AJ23" s="128"/>
      <c r="AK23" s="128"/>
      <c r="AL23" s="128"/>
      <c r="AM23" s="128">
        <v>0</v>
      </c>
      <c r="AN23" s="128">
        <v>575</v>
      </c>
      <c r="AO23" s="128">
        <v>0</v>
      </c>
      <c r="AP23" s="128">
        <v>8</v>
      </c>
      <c r="AQ23" s="128">
        <v>26140</v>
      </c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>
        <v>216010</v>
      </c>
      <c r="BC23" s="127"/>
      <c r="BD23" s="127"/>
      <c r="BE23" s="127"/>
      <c r="BF23" s="127">
        <v>509091</v>
      </c>
      <c r="BG23" s="127">
        <v>93004</v>
      </c>
      <c r="BH23" s="127">
        <v>16401</v>
      </c>
      <c r="BI23" s="127"/>
      <c r="BJ23" s="127">
        <v>32127</v>
      </c>
      <c r="BK23" s="127"/>
      <c r="BL23" s="127">
        <v>34000</v>
      </c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>
        <v>207561</v>
      </c>
      <c r="BY23" s="127"/>
      <c r="BZ23" s="127"/>
      <c r="CA23" s="127"/>
      <c r="CB23" s="127">
        <v>46580</v>
      </c>
      <c r="CC23" s="127"/>
      <c r="CD23" s="127"/>
      <c r="CE23" s="127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>
        <v>266040</v>
      </c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>
        <v>10031</v>
      </c>
      <c r="EN23" s="128">
        <v>-2439</v>
      </c>
      <c r="EO23" s="128"/>
      <c r="EP23" s="128"/>
      <c r="EQ23" s="128"/>
      <c r="ER23" s="128"/>
      <c r="ES23" s="128">
        <v>8911</v>
      </c>
      <c r="ET23" s="128"/>
      <c r="EU23" s="128"/>
      <c r="EV23" s="128"/>
      <c r="EW23" s="128"/>
      <c r="EX23" s="128"/>
      <c r="EY23" s="128"/>
      <c r="EZ23" s="128"/>
      <c r="FA23" s="128">
        <v>21321</v>
      </c>
      <c r="FB23" s="128"/>
      <c r="FC23" s="128"/>
      <c r="FD23" s="128"/>
      <c r="FE23" s="128"/>
      <c r="FF23" s="128">
        <v>35904</v>
      </c>
      <c r="FG23" s="128"/>
      <c r="FH23" s="128">
        <v>54860</v>
      </c>
      <c r="FI23" s="130">
        <v>1878</v>
      </c>
      <c r="FJ23" s="130"/>
      <c r="FK23" s="130"/>
      <c r="FL23" s="130"/>
      <c r="FM23" s="128">
        <v>25501</v>
      </c>
      <c r="FN23" s="128"/>
      <c r="FO23" s="128">
        <v>24350</v>
      </c>
      <c r="FP23" s="128">
        <v>10016</v>
      </c>
      <c r="FQ23" s="128">
        <v>24737</v>
      </c>
      <c r="FR23" s="128"/>
      <c r="FS23" s="128"/>
      <c r="FT23" s="128"/>
      <c r="FU23" s="128"/>
      <c r="FV23" s="128"/>
      <c r="FW23" s="128"/>
      <c r="FX23" s="128"/>
      <c r="FY23" s="128"/>
      <c r="FZ23" s="128"/>
      <c r="GA23" s="131"/>
      <c r="GB23" s="133">
        <v>186050</v>
      </c>
    </row>
    <row r="24" spans="1:184" s="129" customFormat="1" x14ac:dyDescent="0.2">
      <c r="A24" s="151">
        <v>826</v>
      </c>
      <c r="B24" s="124" t="s">
        <v>111</v>
      </c>
      <c r="C24" s="125">
        <f t="shared" si="0"/>
        <v>33167160</v>
      </c>
      <c r="D24" s="126">
        <v>29371490</v>
      </c>
      <c r="E24" s="127"/>
      <c r="F24" s="127"/>
      <c r="G24" s="127"/>
      <c r="H24" s="127"/>
      <c r="I24" s="127"/>
      <c r="J24" s="127"/>
      <c r="K24" s="127"/>
      <c r="L24" s="127"/>
      <c r="M24" s="127">
        <v>94652</v>
      </c>
      <c r="N24" s="127"/>
      <c r="O24" s="127"/>
      <c r="P24" s="127">
        <v>179504</v>
      </c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>
        <v>424726</v>
      </c>
      <c r="AB24" s="127"/>
      <c r="AC24" s="127"/>
      <c r="AD24" s="127"/>
      <c r="AE24" s="127"/>
      <c r="AF24" s="127"/>
      <c r="AG24" s="128"/>
      <c r="AH24" s="128"/>
      <c r="AI24" s="128">
        <f>22410+1595+1320+1293+1144+13500+633+480+806+7570+5518+3088+160+9466+13288+11976+1128+4796+29658+18704+3402+743-3849</f>
        <v>148829</v>
      </c>
      <c r="AJ24" s="128"/>
      <c r="AK24" s="128"/>
      <c r="AL24" s="128"/>
      <c r="AM24" s="128">
        <v>0</v>
      </c>
      <c r="AN24" s="128">
        <v>0</v>
      </c>
      <c r="AO24" s="128">
        <v>9215</v>
      </c>
      <c r="AP24" s="128">
        <v>0</v>
      </c>
      <c r="AQ24" s="128">
        <v>35775</v>
      </c>
      <c r="AR24" s="128"/>
      <c r="AS24" s="128"/>
      <c r="AT24" s="128"/>
      <c r="AU24" s="128"/>
      <c r="AV24" s="128"/>
      <c r="AW24" s="128"/>
      <c r="AX24" s="128"/>
      <c r="AY24" s="128"/>
      <c r="AZ24" s="128">
        <v>500000</v>
      </c>
      <c r="BA24" s="128"/>
      <c r="BB24" s="128"/>
      <c r="BC24" s="127"/>
      <c r="BD24" s="127"/>
      <c r="BE24" s="127"/>
      <c r="BF24" s="127"/>
      <c r="BG24" s="127">
        <v>194603</v>
      </c>
      <c r="BH24" s="127">
        <v>6555</v>
      </c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>
        <v>306151</v>
      </c>
      <c r="BY24" s="127">
        <v>26748</v>
      </c>
      <c r="BZ24" s="127"/>
      <c r="CA24" s="127">
        <v>43452</v>
      </c>
      <c r="CB24" s="127">
        <v>126000</v>
      </c>
      <c r="CC24" s="127"/>
      <c r="CD24" s="127"/>
      <c r="CE24" s="127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>
        <v>260733</v>
      </c>
      <c r="CU24" s="128"/>
      <c r="CV24" s="128"/>
      <c r="CW24" s="128"/>
      <c r="CX24" s="128">
        <v>-15960</v>
      </c>
      <c r="CY24" s="128"/>
      <c r="CZ24" s="128">
        <v>23230</v>
      </c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>
        <v>537641</v>
      </c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>
        <v>401780</v>
      </c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>
        <v>8000</v>
      </c>
      <c r="EN24" s="128"/>
      <c r="EO24" s="128"/>
      <c r="EP24" s="128"/>
      <c r="EQ24" s="128"/>
      <c r="ER24" s="128"/>
      <c r="ES24" s="128">
        <v>23394</v>
      </c>
      <c r="ET24" s="128"/>
      <c r="EU24" s="128"/>
      <c r="EV24" s="128"/>
      <c r="EW24" s="128">
        <v>-1368</v>
      </c>
      <c r="EX24" s="128">
        <v>-18632</v>
      </c>
      <c r="EY24" s="128">
        <v>58168</v>
      </c>
      <c r="EZ24" s="128"/>
      <c r="FA24" s="128">
        <v>10099</v>
      </c>
      <c r="FB24" s="128"/>
      <c r="FC24" s="128"/>
      <c r="FD24" s="128"/>
      <c r="FE24" s="128"/>
      <c r="FF24" s="128">
        <v>3319</v>
      </c>
      <c r="FG24" s="128"/>
      <c r="FH24" s="128">
        <v>42579</v>
      </c>
      <c r="FI24" s="130">
        <v>4425</v>
      </c>
      <c r="FJ24" s="130"/>
      <c r="FK24" s="130"/>
      <c r="FL24" s="130">
        <v>-3920</v>
      </c>
      <c r="FM24" s="128">
        <v>41819</v>
      </c>
      <c r="FN24" s="128"/>
      <c r="FO24" s="128">
        <v>27123</v>
      </c>
      <c r="FP24" s="128">
        <v>11532</v>
      </c>
      <c r="FQ24" s="128">
        <v>26169</v>
      </c>
      <c r="FR24" s="128"/>
      <c r="FS24" s="128"/>
      <c r="FT24" s="128"/>
      <c r="FU24" s="128">
        <v>-27645</v>
      </c>
      <c r="FV24" s="128"/>
      <c r="FW24" s="128"/>
      <c r="FX24" s="128"/>
      <c r="FY24" s="128"/>
      <c r="FZ24" s="128"/>
      <c r="GA24" s="131">
        <v>26669</v>
      </c>
      <c r="GB24" s="133">
        <v>260305</v>
      </c>
    </row>
    <row r="25" spans="1:184" s="129" customFormat="1" x14ac:dyDescent="0.2">
      <c r="A25" s="151">
        <v>828</v>
      </c>
      <c r="B25" s="124" t="s">
        <v>18</v>
      </c>
      <c r="C25" s="125">
        <f t="shared" si="0"/>
        <v>38334052</v>
      </c>
      <c r="D25" s="126">
        <v>34165863</v>
      </c>
      <c r="E25" s="127"/>
      <c r="F25" s="127">
        <v>78355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>
        <v>93612</v>
      </c>
      <c r="Q25" s="127"/>
      <c r="R25" s="127"/>
      <c r="S25" s="127"/>
      <c r="T25" s="127"/>
      <c r="U25" s="127"/>
      <c r="V25" s="127"/>
      <c r="W25" s="127">
        <v>611491</v>
      </c>
      <c r="X25" s="127"/>
      <c r="Y25" s="127"/>
      <c r="Z25" s="127"/>
      <c r="AA25" s="127"/>
      <c r="AB25" s="127"/>
      <c r="AC25" s="127"/>
      <c r="AD25" s="127"/>
      <c r="AE25" s="127"/>
      <c r="AF25" s="127"/>
      <c r="AG25" s="128"/>
      <c r="AH25" s="128"/>
      <c r="AI25" s="128">
        <f>98955+81919-9313+46537+58861+8512+10560+26337+43335+8168+85045+31512+19914+54036+1965+25868-1800+15642</f>
        <v>606053</v>
      </c>
      <c r="AJ25" s="128">
        <v>9313</v>
      </c>
      <c r="AK25" s="128"/>
      <c r="AL25" s="128"/>
      <c r="AM25" s="128">
        <v>263501</v>
      </c>
      <c r="AN25" s="128">
        <v>0</v>
      </c>
      <c r="AO25" s="128">
        <v>0</v>
      </c>
      <c r="AP25" s="128">
        <v>0</v>
      </c>
      <c r="AQ25" s="128">
        <v>29116</v>
      </c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7"/>
      <c r="BD25" s="127"/>
      <c r="BE25" s="127"/>
      <c r="BF25" s="127"/>
      <c r="BG25" s="127">
        <v>98126</v>
      </c>
      <c r="BH25" s="127">
        <v>239875</v>
      </c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>
        <v>284288</v>
      </c>
      <c r="BY25" s="127"/>
      <c r="BZ25" s="127"/>
      <c r="CA25" s="127"/>
      <c r="CB25" s="127">
        <v>45545</v>
      </c>
      <c r="CC25" s="127"/>
      <c r="CD25" s="127"/>
      <c r="CE25" s="127"/>
      <c r="CF25" s="128"/>
      <c r="CG25" s="128"/>
      <c r="CH25" s="128"/>
      <c r="CI25" s="128"/>
      <c r="CJ25" s="128"/>
      <c r="CK25" s="128">
        <v>6000</v>
      </c>
      <c r="CL25" s="128">
        <v>2000</v>
      </c>
      <c r="CM25" s="128">
        <v>2000</v>
      </c>
      <c r="CN25" s="128"/>
      <c r="CO25" s="128">
        <v>2000</v>
      </c>
      <c r="CP25" s="128"/>
      <c r="CQ25" s="128">
        <v>50000</v>
      </c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>
        <v>859891</v>
      </c>
      <c r="DD25" s="128">
        <v>215092</v>
      </c>
      <c r="DE25" s="128">
        <v>-215092</v>
      </c>
      <c r="DF25" s="128">
        <v>215092</v>
      </c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>
        <v>18578</v>
      </c>
      <c r="ET25" s="128"/>
      <c r="EU25" s="128"/>
      <c r="EV25" s="128">
        <v>258</v>
      </c>
      <c r="EW25" s="128"/>
      <c r="EX25" s="128"/>
      <c r="EY25" s="128"/>
      <c r="EZ25" s="128"/>
      <c r="FA25" s="128">
        <v>22438</v>
      </c>
      <c r="FB25" s="128"/>
      <c r="FC25" s="128"/>
      <c r="FD25" s="128"/>
      <c r="FE25" s="128"/>
      <c r="FF25" s="128">
        <v>30367</v>
      </c>
      <c r="FG25" s="128">
        <v>-1501</v>
      </c>
      <c r="FH25" s="128">
        <v>99031</v>
      </c>
      <c r="FI25" s="130"/>
      <c r="FJ25" s="130"/>
      <c r="FK25" s="130"/>
      <c r="FL25" s="130"/>
      <c r="FM25" s="128">
        <v>59122</v>
      </c>
      <c r="FN25" s="128">
        <v>-1191</v>
      </c>
      <c r="FO25" s="128">
        <v>31566</v>
      </c>
      <c r="FP25" s="128">
        <v>12758</v>
      </c>
      <c r="FQ25" s="128">
        <v>27327</v>
      </c>
      <c r="FR25" s="128"/>
      <c r="FS25" s="128"/>
      <c r="FT25" s="128">
        <v>5000</v>
      </c>
      <c r="FU25" s="128"/>
      <c r="FV25" s="128"/>
      <c r="FW25" s="128"/>
      <c r="FX25" s="128"/>
      <c r="FY25" s="128"/>
      <c r="FZ25" s="128"/>
      <c r="GA25" s="131">
        <v>24764</v>
      </c>
      <c r="GB25" s="133">
        <v>343414</v>
      </c>
    </row>
    <row r="26" spans="1:184" s="129" customFormat="1" x14ac:dyDescent="0.2">
      <c r="A26" s="151">
        <v>830</v>
      </c>
      <c r="B26" s="124" t="s">
        <v>19</v>
      </c>
      <c r="C26" s="125">
        <f t="shared" si="0"/>
        <v>18584484</v>
      </c>
      <c r="D26" s="126">
        <v>15065303</v>
      </c>
      <c r="E26" s="127"/>
      <c r="F26" s="127"/>
      <c r="G26" s="127"/>
      <c r="H26" s="127"/>
      <c r="I26" s="127">
        <v>85441</v>
      </c>
      <c r="J26" s="127"/>
      <c r="K26" s="127"/>
      <c r="L26" s="127">
        <v>9328</v>
      </c>
      <c r="M26" s="127"/>
      <c r="N26" s="127"/>
      <c r="O26" s="127"/>
      <c r="P26" s="127"/>
      <c r="Q26" s="127"/>
      <c r="R26" s="127"/>
      <c r="S26" s="127"/>
      <c r="T26" s="127"/>
      <c r="U26" s="127"/>
      <c r="V26" s="127">
        <v>109951</v>
      </c>
      <c r="W26" s="127"/>
      <c r="X26" s="127"/>
      <c r="Y26" s="127"/>
      <c r="Z26" s="127"/>
      <c r="AA26" s="127">
        <v>142536</v>
      </c>
      <c r="AB26" s="127"/>
      <c r="AC26" s="127"/>
      <c r="AD26" s="127"/>
      <c r="AE26" s="127"/>
      <c r="AF26" s="127"/>
      <c r="AG26" s="128"/>
      <c r="AH26" s="128"/>
      <c r="AI26" s="128">
        <f>4041+440-171+8418+400+491+491+389+238+576+607+964+145+993+466+680+320+738-609-1134</f>
        <v>18483</v>
      </c>
      <c r="AJ26" s="128"/>
      <c r="AK26" s="128"/>
      <c r="AL26" s="128"/>
      <c r="AM26" s="128">
        <v>1001592</v>
      </c>
      <c r="AN26" s="128">
        <v>77628</v>
      </c>
      <c r="AO26" s="128">
        <v>100816</v>
      </c>
      <c r="AP26" s="128">
        <v>12891</v>
      </c>
      <c r="AQ26" s="128">
        <v>24157</v>
      </c>
      <c r="AR26" s="128"/>
      <c r="AS26" s="128"/>
      <c r="AT26" s="128"/>
      <c r="AU26" s="128"/>
      <c r="AV26" s="128"/>
      <c r="AW26" s="128"/>
      <c r="AX26" s="128"/>
      <c r="AY26" s="128">
        <v>227589</v>
      </c>
      <c r="AZ26" s="128"/>
      <c r="BA26" s="128"/>
      <c r="BB26" s="128"/>
      <c r="BC26" s="127"/>
      <c r="BD26" s="127"/>
      <c r="BE26" s="127"/>
      <c r="BF26" s="127">
        <v>948116</v>
      </c>
      <c r="BG26" s="127">
        <v>4387</v>
      </c>
      <c r="BH26" s="127">
        <v>50423</v>
      </c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>
        <v>200993</v>
      </c>
      <c r="BY26" s="127"/>
      <c r="BZ26" s="127"/>
      <c r="CA26" s="127"/>
      <c r="CB26" s="127">
        <v>180160</v>
      </c>
      <c r="CC26" s="127"/>
      <c r="CD26" s="127"/>
      <c r="CE26" s="127"/>
      <c r="CF26" s="128"/>
      <c r="CG26" s="128"/>
      <c r="CH26" s="128"/>
      <c r="CI26" s="128"/>
      <c r="CJ26" s="128"/>
      <c r="CK26" s="128"/>
      <c r="CL26" s="128"/>
      <c r="CM26" s="128">
        <v>2000</v>
      </c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>
        <v>19610</v>
      </c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>
        <v>57</v>
      </c>
      <c r="EZ26" s="128">
        <v>-57</v>
      </c>
      <c r="FA26" s="128">
        <v>13633</v>
      </c>
      <c r="FB26" s="128"/>
      <c r="FC26" s="128"/>
      <c r="FD26" s="128"/>
      <c r="FE26" s="128"/>
      <c r="FF26" s="128">
        <v>7365</v>
      </c>
      <c r="FG26" s="128">
        <v>-7365</v>
      </c>
      <c r="FH26" s="128">
        <v>39747</v>
      </c>
      <c r="FI26" s="130"/>
      <c r="FJ26" s="130"/>
      <c r="FK26" s="130"/>
      <c r="FL26" s="130"/>
      <c r="FM26" s="128">
        <v>25613</v>
      </c>
      <c r="FN26" s="128"/>
      <c r="FO26" s="128">
        <v>21909</v>
      </c>
      <c r="FP26" s="128">
        <v>7937</v>
      </c>
      <c r="FQ26" s="128">
        <v>22774</v>
      </c>
      <c r="FR26" s="128"/>
      <c r="FS26" s="128"/>
      <c r="FT26" s="128"/>
      <c r="FU26" s="128"/>
      <c r="FV26" s="128"/>
      <c r="FW26" s="128"/>
      <c r="FX26" s="128"/>
      <c r="FY26" s="128"/>
      <c r="FZ26" s="128"/>
      <c r="GA26" s="131"/>
      <c r="GB26" s="133">
        <v>171467</v>
      </c>
    </row>
    <row r="27" spans="1:184" s="129" customFormat="1" x14ac:dyDescent="0.2">
      <c r="A27" s="151">
        <v>832</v>
      </c>
      <c r="B27" s="124" t="s">
        <v>20</v>
      </c>
      <c r="C27" s="125">
        <f t="shared" si="0"/>
        <v>98745963</v>
      </c>
      <c r="D27" s="126">
        <v>86463002</v>
      </c>
      <c r="E27" s="127"/>
      <c r="F27" s="127"/>
      <c r="G27" s="127"/>
      <c r="H27" s="127"/>
      <c r="I27" s="127">
        <v>283815</v>
      </c>
      <c r="J27" s="127">
        <v>415</v>
      </c>
      <c r="K27" s="127"/>
      <c r="L27" s="127">
        <v>4872</v>
      </c>
      <c r="M27" s="127"/>
      <c r="N27" s="127">
        <v>4384</v>
      </c>
      <c r="O27" s="127"/>
      <c r="P27" s="127">
        <v>562816</v>
      </c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>
        <v>1085264</v>
      </c>
      <c r="AE27" s="127"/>
      <c r="AF27" s="127"/>
      <c r="AG27" s="128"/>
      <c r="AH27" s="128"/>
      <c r="AI27" s="128">
        <f>4436+1045+3763+554+2321+4077+6967+7194-219</f>
        <v>30138</v>
      </c>
      <c r="AJ27" s="128"/>
      <c r="AK27" s="128"/>
      <c r="AL27" s="128"/>
      <c r="AM27" s="128">
        <v>4135696</v>
      </c>
      <c r="AN27" s="128">
        <v>0</v>
      </c>
      <c r="AO27" s="128">
        <v>1</v>
      </c>
      <c r="AP27" s="128">
        <v>176210</v>
      </c>
      <c r="AQ27" s="128">
        <v>123263</v>
      </c>
      <c r="AR27" s="128"/>
      <c r="AS27" s="128"/>
      <c r="AT27" s="128"/>
      <c r="AU27" s="128">
        <v>145000</v>
      </c>
      <c r="AV27" s="128"/>
      <c r="AW27" s="128">
        <v>13600</v>
      </c>
      <c r="AX27" s="128">
        <v>399797</v>
      </c>
      <c r="AY27" s="128"/>
      <c r="AZ27" s="128"/>
      <c r="BA27" s="128"/>
      <c r="BB27" s="128"/>
      <c r="BC27" s="127"/>
      <c r="BD27" s="127"/>
      <c r="BE27" s="127">
        <v>176210</v>
      </c>
      <c r="BF27" s="127">
        <v>1783479</v>
      </c>
      <c r="BG27" s="127"/>
      <c r="BH27" s="127">
        <v>804763</v>
      </c>
      <c r="BI27" s="127"/>
      <c r="BJ27" s="127"/>
      <c r="BK27" s="127"/>
      <c r="BL27" s="127"/>
      <c r="BM27" s="127"/>
      <c r="BN27" s="127"/>
      <c r="BO27" s="127"/>
      <c r="BP27" s="127"/>
      <c r="BQ27" s="127">
        <v>247200</v>
      </c>
      <c r="BR27" s="127"/>
      <c r="BS27" s="127">
        <v>-123600</v>
      </c>
      <c r="BT27" s="127"/>
      <c r="BU27" s="127"/>
      <c r="BV27" s="127"/>
      <c r="BW27" s="127"/>
      <c r="BX27" s="127">
        <v>520706</v>
      </c>
      <c r="BY27" s="127"/>
      <c r="BZ27" s="127"/>
      <c r="CA27" s="127"/>
      <c r="CB27" s="127">
        <v>139812</v>
      </c>
      <c r="CC27" s="127"/>
      <c r="CD27" s="127"/>
      <c r="CE27" s="127"/>
      <c r="CF27" s="128">
        <v>4250</v>
      </c>
      <c r="CG27" s="128">
        <v>8000</v>
      </c>
      <c r="CH27" s="128"/>
      <c r="CI27" s="128"/>
      <c r="CJ27" s="128"/>
      <c r="CK27" s="128">
        <v>2000</v>
      </c>
      <c r="CL27" s="128">
        <v>2000</v>
      </c>
      <c r="CM27" s="128"/>
      <c r="CN27" s="128"/>
      <c r="CO27" s="128"/>
      <c r="CP27" s="128"/>
      <c r="CQ27" s="128"/>
      <c r="CR27" s="128"/>
      <c r="CS27" s="128"/>
      <c r="CT27" s="128">
        <v>147267</v>
      </c>
      <c r="CU27" s="128">
        <v>101376</v>
      </c>
      <c r="CV27" s="128">
        <v>97500</v>
      </c>
      <c r="CW27" s="128">
        <v>22000</v>
      </c>
      <c r="CX27" s="128">
        <v>-234831</v>
      </c>
      <c r="CY27" s="128"/>
      <c r="CZ27" s="128">
        <v>125391</v>
      </c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>
        <v>10716</v>
      </c>
      <c r="EN27" s="128">
        <v>-9025</v>
      </c>
      <c r="EO27" s="128"/>
      <c r="EP27" s="128"/>
      <c r="EQ27" s="128"/>
      <c r="ER27" s="128"/>
      <c r="ES27" s="128">
        <v>17693</v>
      </c>
      <c r="ET27" s="128"/>
      <c r="EU27" s="128"/>
      <c r="EV27" s="128"/>
      <c r="EW27" s="128"/>
      <c r="EX27" s="128"/>
      <c r="EY27" s="128">
        <v>2500</v>
      </c>
      <c r="EZ27" s="128"/>
      <c r="FA27" s="128">
        <v>126816</v>
      </c>
      <c r="FB27" s="128"/>
      <c r="FC27" s="128"/>
      <c r="FD27" s="128"/>
      <c r="FE27" s="128"/>
      <c r="FF27" s="128"/>
      <c r="FG27" s="128"/>
      <c r="FH27" s="128">
        <v>136987</v>
      </c>
      <c r="FI27" s="130">
        <v>15769</v>
      </c>
      <c r="FJ27" s="130"/>
      <c r="FK27" s="130"/>
      <c r="FL27" s="130">
        <v>-11790</v>
      </c>
      <c r="FM27" s="128">
        <v>316578</v>
      </c>
      <c r="FN27" s="128">
        <v>-69322</v>
      </c>
      <c r="FO27" s="128">
        <v>33080</v>
      </c>
      <c r="FP27" s="128">
        <v>25150</v>
      </c>
      <c r="FQ27" s="128">
        <v>39031</v>
      </c>
      <c r="FR27" s="128"/>
      <c r="FS27" s="128"/>
      <c r="FT27" s="128"/>
      <c r="FU27" s="128"/>
      <c r="FV27" s="128"/>
      <c r="FW27" s="128"/>
      <c r="FX27" s="128"/>
      <c r="FY27" s="128"/>
      <c r="FZ27" s="128"/>
      <c r="GA27" s="131">
        <v>41247</v>
      </c>
      <c r="GB27" s="133">
        <v>818737</v>
      </c>
    </row>
    <row r="28" spans="1:184" s="129" customFormat="1" x14ac:dyDescent="0.2">
      <c r="A28" s="151">
        <v>834</v>
      </c>
      <c r="B28" s="124" t="s">
        <v>21</v>
      </c>
      <c r="C28" s="125">
        <f t="shared" si="0"/>
        <v>61714052</v>
      </c>
      <c r="D28" s="126">
        <v>55387269</v>
      </c>
      <c r="E28" s="127"/>
      <c r="F28" s="127"/>
      <c r="G28" s="127"/>
      <c r="H28" s="127"/>
      <c r="I28" s="127">
        <v>224326</v>
      </c>
      <c r="J28" s="127">
        <v>30970</v>
      </c>
      <c r="K28" s="127"/>
      <c r="L28" s="127"/>
      <c r="M28" s="127">
        <v>2301</v>
      </c>
      <c r="N28" s="127">
        <v>65658</v>
      </c>
      <c r="O28" s="127"/>
      <c r="P28" s="127">
        <v>479266</v>
      </c>
      <c r="Q28" s="127"/>
      <c r="R28" s="127"/>
      <c r="S28" s="127">
        <v>97940</v>
      </c>
      <c r="T28" s="127"/>
      <c r="U28" s="127"/>
      <c r="V28" s="127">
        <v>503335</v>
      </c>
      <c r="W28" s="127"/>
      <c r="X28" s="127"/>
      <c r="Y28" s="127"/>
      <c r="Z28" s="127"/>
      <c r="AA28" s="127">
        <v>129837</v>
      </c>
      <c r="AB28" s="127"/>
      <c r="AC28" s="127"/>
      <c r="AD28" s="127">
        <v>157610</v>
      </c>
      <c r="AE28" s="127"/>
      <c r="AF28" s="127"/>
      <c r="AG28" s="128"/>
      <c r="AH28" s="128"/>
      <c r="AI28" s="128">
        <f>23015+226+4433+16320+5049-205+2970+7412+5522+15159+11000+2668+9350+1408+14617+2750+660+630+3740+161+9665+3082+1293+385-4562</f>
        <v>136748</v>
      </c>
      <c r="AJ28" s="128">
        <v>205</v>
      </c>
      <c r="AK28" s="128"/>
      <c r="AL28" s="128"/>
      <c r="AM28" s="128">
        <v>61936</v>
      </c>
      <c r="AN28" s="128">
        <v>0</v>
      </c>
      <c r="AO28" s="128">
        <v>0</v>
      </c>
      <c r="AP28" s="128">
        <v>6</v>
      </c>
      <c r="AQ28" s="128">
        <v>83238</v>
      </c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7"/>
      <c r="BD28" s="127"/>
      <c r="BE28" s="127"/>
      <c r="BF28" s="127">
        <v>1123263</v>
      </c>
      <c r="BG28" s="127"/>
      <c r="BH28" s="127">
        <v>237213</v>
      </c>
      <c r="BI28" s="127"/>
      <c r="BJ28" s="127"/>
      <c r="BK28" s="127"/>
      <c r="BL28" s="127"/>
      <c r="BM28" s="127">
        <v>25500</v>
      </c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>
        <v>172338</v>
      </c>
      <c r="BY28" s="127"/>
      <c r="BZ28" s="127"/>
      <c r="CA28" s="127">
        <v>53738</v>
      </c>
      <c r="CB28" s="127">
        <v>111914</v>
      </c>
      <c r="CC28" s="127"/>
      <c r="CD28" s="127"/>
      <c r="CE28" s="127"/>
      <c r="CF28" s="128"/>
      <c r="CG28" s="128"/>
      <c r="CH28" s="128">
        <v>4250</v>
      </c>
      <c r="CI28" s="128"/>
      <c r="CJ28" s="128"/>
      <c r="CK28" s="128">
        <v>6250</v>
      </c>
      <c r="CL28" s="128">
        <v>2000</v>
      </c>
      <c r="CM28" s="128"/>
      <c r="CN28" s="128"/>
      <c r="CO28" s="128"/>
      <c r="CP28" s="128"/>
      <c r="CQ28" s="128"/>
      <c r="CR28" s="128"/>
      <c r="CS28" s="128"/>
      <c r="CT28" s="128">
        <v>362213</v>
      </c>
      <c r="CU28" s="128">
        <v>15000</v>
      </c>
      <c r="CV28" s="128"/>
      <c r="CW28" s="128"/>
      <c r="CX28" s="128">
        <v>-126124</v>
      </c>
      <c r="CY28" s="128">
        <v>22740</v>
      </c>
      <c r="CZ28" s="128">
        <v>77406</v>
      </c>
      <c r="DA28" s="128"/>
      <c r="DB28" s="128"/>
      <c r="DC28" s="128">
        <v>1065277</v>
      </c>
      <c r="DD28" s="128">
        <v>462111</v>
      </c>
      <c r="DE28" s="128">
        <v>-462111</v>
      </c>
      <c r="DF28" s="128">
        <v>462111</v>
      </c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>
        <v>29907</v>
      </c>
      <c r="ET28" s="128"/>
      <c r="EU28" s="128"/>
      <c r="EV28" s="128"/>
      <c r="EW28" s="128"/>
      <c r="EX28" s="128">
        <v>-4245</v>
      </c>
      <c r="EY28" s="128"/>
      <c r="EZ28" s="128"/>
      <c r="FA28" s="128">
        <v>18945</v>
      </c>
      <c r="FB28" s="128"/>
      <c r="FC28" s="128"/>
      <c r="FD28" s="128"/>
      <c r="FE28" s="128"/>
      <c r="FF28" s="128"/>
      <c r="FG28" s="128"/>
      <c r="FH28" s="128">
        <v>125410</v>
      </c>
      <c r="FI28" s="130">
        <v>1268</v>
      </c>
      <c r="FJ28" s="130"/>
      <c r="FK28" s="130"/>
      <c r="FL28" s="130"/>
      <c r="FM28" s="128">
        <v>8000</v>
      </c>
      <c r="FN28" s="128"/>
      <c r="FO28" s="128">
        <v>31029</v>
      </c>
      <c r="FP28" s="128">
        <v>17682</v>
      </c>
      <c r="FQ28" s="128">
        <v>31977</v>
      </c>
      <c r="FR28" s="128"/>
      <c r="FS28" s="128"/>
      <c r="FT28" s="128">
        <v>10000</v>
      </c>
      <c r="FU28" s="128"/>
      <c r="FV28" s="128"/>
      <c r="FW28" s="128"/>
      <c r="FX28" s="128"/>
      <c r="FY28" s="128"/>
      <c r="FZ28" s="128"/>
      <c r="GA28" s="131">
        <v>42462</v>
      </c>
      <c r="GB28" s="133">
        <v>425883</v>
      </c>
    </row>
    <row r="29" spans="1:184" s="129" customFormat="1" x14ac:dyDescent="0.2">
      <c r="A29" s="151">
        <v>836</v>
      </c>
      <c r="B29" s="124" t="s">
        <v>152</v>
      </c>
      <c r="C29" s="125">
        <f>SUM(D29:GB29)</f>
        <v>43704132</v>
      </c>
      <c r="D29" s="126">
        <v>35873470</v>
      </c>
      <c r="E29" s="127"/>
      <c r="F29" s="127"/>
      <c r="G29" s="127"/>
      <c r="H29" s="127"/>
      <c r="I29" s="127">
        <v>197449</v>
      </c>
      <c r="J29" s="127"/>
      <c r="K29" s="127"/>
      <c r="L29" s="127"/>
      <c r="M29" s="127"/>
      <c r="N29" s="127"/>
      <c r="O29" s="127"/>
      <c r="P29" s="127">
        <v>118386</v>
      </c>
      <c r="Q29" s="127"/>
      <c r="R29" s="127"/>
      <c r="S29" s="127"/>
      <c r="T29" s="127"/>
      <c r="U29" s="127"/>
      <c r="V29" s="127"/>
      <c r="W29" s="127">
        <v>529864</v>
      </c>
      <c r="X29" s="127"/>
      <c r="Y29" s="127"/>
      <c r="Z29" s="127"/>
      <c r="AA29" s="127"/>
      <c r="AB29" s="127"/>
      <c r="AC29" s="127"/>
      <c r="AD29" s="127"/>
      <c r="AE29" s="127"/>
      <c r="AF29" s="127"/>
      <c r="AG29" s="128"/>
      <c r="AH29" s="128"/>
      <c r="AI29" s="128">
        <f>134249+28423+5995+6268+4620+42910+14273+21321+5280+5280+2393+6309+48636+11906+36565+38932+16335+27830+6598+10542+53149+24311+15231+14086+6639+87059+1980+42550-1200+38770+192304+616</f>
        <v>950160</v>
      </c>
      <c r="AJ29" s="128"/>
      <c r="AK29" s="128"/>
      <c r="AL29" s="128"/>
      <c r="AM29" s="128">
        <v>1886737</v>
      </c>
      <c r="AN29" s="128">
        <v>38220</v>
      </c>
      <c r="AO29" s="128">
        <v>0</v>
      </c>
      <c r="AP29" s="128">
        <v>0</v>
      </c>
      <c r="AQ29" s="128">
        <v>38750</v>
      </c>
      <c r="AR29" s="128"/>
      <c r="AS29" s="128"/>
      <c r="AT29" s="128"/>
      <c r="AU29" s="128"/>
      <c r="AV29" s="128"/>
      <c r="AW29" s="128"/>
      <c r="AX29" s="128">
        <v>400000</v>
      </c>
      <c r="AY29" s="128"/>
      <c r="AZ29" s="128">
        <v>430860</v>
      </c>
      <c r="BA29" s="128"/>
      <c r="BB29" s="128"/>
      <c r="BC29" s="127"/>
      <c r="BD29" s="127"/>
      <c r="BE29" s="127"/>
      <c r="BF29" s="127">
        <v>1000001</v>
      </c>
      <c r="BG29" s="127"/>
      <c r="BH29" s="127">
        <v>65077</v>
      </c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>
        <v>149854</v>
      </c>
      <c r="BY29" s="127">
        <v>7774</v>
      </c>
      <c r="BZ29" s="127"/>
      <c r="CA29" s="127"/>
      <c r="CB29" s="127">
        <v>148163</v>
      </c>
      <c r="CC29" s="127"/>
      <c r="CD29" s="127"/>
      <c r="CE29" s="127"/>
      <c r="CF29" s="128">
        <v>42250</v>
      </c>
      <c r="CG29" s="128">
        <v>22000</v>
      </c>
      <c r="CH29" s="128">
        <v>2000</v>
      </c>
      <c r="CI29" s="128">
        <v>-4250</v>
      </c>
      <c r="CJ29" s="128"/>
      <c r="CK29" s="128">
        <v>6750</v>
      </c>
      <c r="CL29" s="128"/>
      <c r="CM29" s="128"/>
      <c r="CN29" s="128">
        <v>-8000</v>
      </c>
      <c r="CO29" s="128">
        <v>2000</v>
      </c>
      <c r="CP29" s="128"/>
      <c r="CQ29" s="128"/>
      <c r="CR29" s="128">
        <v>920939</v>
      </c>
      <c r="CS29" s="128">
        <v>23790</v>
      </c>
      <c r="CT29" s="128">
        <v>419683</v>
      </c>
      <c r="CU29" s="128">
        <v>64750</v>
      </c>
      <c r="CV29" s="128">
        <v>46750</v>
      </c>
      <c r="CW29" s="128">
        <v>28750</v>
      </c>
      <c r="CX29" s="128">
        <v>-313012</v>
      </c>
      <c r="CY29" s="128"/>
      <c r="CZ29" s="128">
        <v>43749</v>
      </c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>
        <v>8000</v>
      </c>
      <c r="EN29" s="128">
        <v>-628</v>
      </c>
      <c r="EO29" s="128"/>
      <c r="EP29" s="128"/>
      <c r="EQ29" s="128"/>
      <c r="ER29" s="128"/>
      <c r="ES29" s="128">
        <v>18575</v>
      </c>
      <c r="ET29" s="128"/>
      <c r="EU29" s="128"/>
      <c r="EV29" s="128"/>
      <c r="EW29" s="128"/>
      <c r="EX29" s="128"/>
      <c r="EY29" s="128"/>
      <c r="EZ29" s="128"/>
      <c r="FA29" s="128">
        <v>6896</v>
      </c>
      <c r="FB29" s="128"/>
      <c r="FC29" s="128"/>
      <c r="FD29" s="128"/>
      <c r="FE29" s="128"/>
      <c r="FF29" s="128">
        <v>3423</v>
      </c>
      <c r="FG29" s="128">
        <v>-1145</v>
      </c>
      <c r="FH29" s="128">
        <v>65137</v>
      </c>
      <c r="FI29" s="130">
        <v>3023</v>
      </c>
      <c r="FJ29" s="130"/>
      <c r="FK29" s="130"/>
      <c r="FL29" s="130">
        <v>-2023</v>
      </c>
      <c r="FM29" s="128">
        <v>5327</v>
      </c>
      <c r="FN29" s="128">
        <v>-5327</v>
      </c>
      <c r="FO29" s="128">
        <v>24380</v>
      </c>
      <c r="FP29" s="128">
        <v>12789</v>
      </c>
      <c r="FQ29" s="128">
        <v>27357</v>
      </c>
      <c r="FR29" s="128"/>
      <c r="FS29" s="128"/>
      <c r="FT29" s="128"/>
      <c r="FU29" s="128"/>
      <c r="FV29" s="128"/>
      <c r="FW29" s="128"/>
      <c r="FX29" s="128"/>
      <c r="FY29" s="128"/>
      <c r="FZ29" s="128"/>
      <c r="GA29" s="131"/>
      <c r="GB29" s="133">
        <v>405434</v>
      </c>
    </row>
    <row r="30" spans="1:184" s="129" customFormat="1" x14ac:dyDescent="0.2">
      <c r="A30" s="151">
        <v>838</v>
      </c>
      <c r="B30" s="124" t="s">
        <v>23</v>
      </c>
      <c r="C30" s="125">
        <f t="shared" si="0"/>
        <v>87982307</v>
      </c>
      <c r="D30" s="126">
        <v>70783620</v>
      </c>
      <c r="E30" s="127"/>
      <c r="F30" s="127"/>
      <c r="G30" s="127"/>
      <c r="H30" s="127"/>
      <c r="I30" s="127">
        <v>204248</v>
      </c>
      <c r="J30" s="127"/>
      <c r="K30" s="127"/>
      <c r="L30" s="127"/>
      <c r="M30" s="127"/>
      <c r="N30" s="127">
        <v>7648</v>
      </c>
      <c r="O30" s="127"/>
      <c r="P30" s="127">
        <v>478132</v>
      </c>
      <c r="Q30" s="127"/>
      <c r="R30" s="127"/>
      <c r="S30" s="127"/>
      <c r="T30" s="127"/>
      <c r="U30" s="127"/>
      <c r="V30" s="127"/>
      <c r="W30" s="127">
        <v>196252</v>
      </c>
      <c r="X30" s="127"/>
      <c r="Y30" s="127"/>
      <c r="Z30" s="127"/>
      <c r="AA30" s="127">
        <v>520694</v>
      </c>
      <c r="AB30" s="127"/>
      <c r="AC30" s="127"/>
      <c r="AD30" s="127">
        <v>168578</v>
      </c>
      <c r="AE30" s="127"/>
      <c r="AF30" s="127"/>
      <c r="AG30" s="128"/>
      <c r="AH30" s="128"/>
      <c r="AI30" s="128">
        <f>52451+43716+2640+11886+8580+15840+4749+25672+38147+7813+81805+41984+47280-1993</f>
        <v>380570</v>
      </c>
      <c r="AJ30" s="128"/>
      <c r="AK30" s="128"/>
      <c r="AL30" s="128"/>
      <c r="AM30" s="128">
        <v>2109554</v>
      </c>
      <c r="AN30" s="128">
        <v>842</v>
      </c>
      <c r="AO30" s="128">
        <v>63730</v>
      </c>
      <c r="AP30" s="128">
        <v>651335</v>
      </c>
      <c r="AQ30" s="128">
        <v>103924</v>
      </c>
      <c r="AR30" s="128"/>
      <c r="AS30" s="128"/>
      <c r="AT30" s="128"/>
      <c r="AU30" s="128"/>
      <c r="AV30" s="128"/>
      <c r="AW30" s="128"/>
      <c r="AX30" s="128"/>
      <c r="AY30" s="128"/>
      <c r="AZ30" s="128">
        <v>500000</v>
      </c>
      <c r="BA30" s="128"/>
      <c r="BB30" s="128"/>
      <c r="BC30" s="127"/>
      <c r="BD30" s="127"/>
      <c r="BE30" s="127"/>
      <c r="BF30" s="127">
        <v>1351261</v>
      </c>
      <c r="BG30" s="127">
        <v>99723</v>
      </c>
      <c r="BH30" s="127">
        <v>87400</v>
      </c>
      <c r="BI30" s="127"/>
      <c r="BJ30" s="127"/>
      <c r="BK30" s="127"/>
      <c r="BL30" s="127"/>
      <c r="BM30" s="127">
        <v>25500</v>
      </c>
      <c r="BN30" s="127"/>
      <c r="BO30" s="127"/>
      <c r="BP30" s="127"/>
      <c r="BQ30" s="127">
        <v>247200</v>
      </c>
      <c r="BR30" s="127"/>
      <c r="BS30" s="127"/>
      <c r="BT30" s="127"/>
      <c r="BU30" s="127"/>
      <c r="BV30" s="127"/>
      <c r="BW30" s="127"/>
      <c r="BX30" s="127">
        <v>698260</v>
      </c>
      <c r="BY30" s="127">
        <v>24500</v>
      </c>
      <c r="BZ30" s="127"/>
      <c r="CA30" s="127">
        <v>88561</v>
      </c>
      <c r="CB30" s="127"/>
      <c r="CC30" s="127"/>
      <c r="CD30" s="127"/>
      <c r="CE30" s="127"/>
      <c r="CF30" s="128">
        <v>4000</v>
      </c>
      <c r="CG30" s="128">
        <v>6000</v>
      </c>
      <c r="CH30" s="128">
        <v>4000</v>
      </c>
      <c r="CI30" s="128"/>
      <c r="CJ30" s="128"/>
      <c r="CK30" s="128">
        <v>24000</v>
      </c>
      <c r="CL30" s="128"/>
      <c r="CM30" s="128"/>
      <c r="CN30" s="128"/>
      <c r="CO30" s="128"/>
      <c r="CP30" s="128"/>
      <c r="CQ30" s="128"/>
      <c r="CR30" s="128"/>
      <c r="CS30" s="128"/>
      <c r="CT30" s="128">
        <v>1260871</v>
      </c>
      <c r="CU30" s="128">
        <v>561725</v>
      </c>
      <c r="CV30" s="128">
        <v>25000</v>
      </c>
      <c r="CW30" s="128">
        <v>72000</v>
      </c>
      <c r="CX30" s="128">
        <v>-261381</v>
      </c>
      <c r="CY30" s="128"/>
      <c r="CZ30" s="128">
        <v>253824</v>
      </c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>
        <v>1035</v>
      </c>
      <c r="EN30" s="128"/>
      <c r="EO30" s="128"/>
      <c r="EP30" s="128"/>
      <c r="EQ30" s="128">
        <v>194000</v>
      </c>
      <c r="ER30" s="128"/>
      <c r="ES30" s="128">
        <v>34522</v>
      </c>
      <c r="ET30" s="128"/>
      <c r="EU30" s="128"/>
      <c r="EV30" s="128"/>
      <c r="EW30" s="128"/>
      <c r="EX30" s="128">
        <v>-200</v>
      </c>
      <c r="EY30" s="128">
        <v>3999</v>
      </c>
      <c r="EZ30" s="128"/>
      <c r="FA30" s="128">
        <v>31054</v>
      </c>
      <c r="FB30" s="128"/>
      <c r="FC30" s="128"/>
      <c r="FD30" s="128"/>
      <c r="FE30" s="128"/>
      <c r="FF30" s="128">
        <v>1000</v>
      </c>
      <c r="FG30" s="128"/>
      <c r="FH30" s="128">
        <v>102982</v>
      </c>
      <c r="FI30" s="130">
        <v>3772</v>
      </c>
      <c r="FJ30" s="130"/>
      <c r="FK30" s="130"/>
      <c r="FL30" s="130"/>
      <c r="FM30" s="128">
        <v>125906</v>
      </c>
      <c r="FN30" s="128">
        <v>-3750</v>
      </c>
      <c r="FO30" s="128">
        <v>29050</v>
      </c>
      <c r="FP30" s="128">
        <v>21502</v>
      </c>
      <c r="FQ30" s="128">
        <v>35586</v>
      </c>
      <c r="FR30" s="128"/>
      <c r="FS30" s="128"/>
      <c r="FT30" s="128"/>
      <c r="FU30" s="128"/>
      <c r="FV30" s="128"/>
      <c r="FW30" s="128"/>
      <c r="FX30" s="128"/>
      <c r="FY30" s="128"/>
      <c r="FZ30" s="128">
        <v>6000000</v>
      </c>
      <c r="GA30" s="131">
        <v>42604</v>
      </c>
      <c r="GB30" s="133">
        <v>617674</v>
      </c>
    </row>
    <row r="31" spans="1:184" s="129" customFormat="1" x14ac:dyDescent="0.2">
      <c r="A31" s="151">
        <v>840</v>
      </c>
      <c r="B31" s="124" t="s">
        <v>24</v>
      </c>
      <c r="C31" s="125">
        <f t="shared" si="0"/>
        <v>12239502</v>
      </c>
      <c r="D31" s="126">
        <v>9419678</v>
      </c>
      <c r="E31" s="127"/>
      <c r="F31" s="127"/>
      <c r="G31" s="127"/>
      <c r="H31" s="127"/>
      <c r="I31" s="127">
        <v>79678</v>
      </c>
      <c r="J31" s="127"/>
      <c r="K31" s="127"/>
      <c r="L31" s="127"/>
      <c r="M31" s="127"/>
      <c r="N31" s="127"/>
      <c r="O31" s="127"/>
      <c r="P31" s="127">
        <v>41722</v>
      </c>
      <c r="Q31" s="127">
        <v>17633</v>
      </c>
      <c r="R31" s="127"/>
      <c r="S31" s="127"/>
      <c r="T31" s="127"/>
      <c r="U31" s="127"/>
      <c r="V31" s="127"/>
      <c r="W31" s="127"/>
      <c r="X31" s="127"/>
      <c r="Y31" s="127"/>
      <c r="Z31" s="127">
        <v>101917</v>
      </c>
      <c r="AA31" s="127"/>
      <c r="AB31" s="127"/>
      <c r="AC31" s="127"/>
      <c r="AD31" s="127"/>
      <c r="AE31" s="127"/>
      <c r="AF31" s="127"/>
      <c r="AG31" s="128"/>
      <c r="AH31" s="128"/>
      <c r="AI31" s="128">
        <f>26115+6831+51762+10074+11712+16276+1595+15840</f>
        <v>140205</v>
      </c>
      <c r="AJ31" s="128"/>
      <c r="AK31" s="128"/>
      <c r="AL31" s="128"/>
      <c r="AM31" s="128">
        <v>199040</v>
      </c>
      <c r="AN31" s="128">
        <v>34232</v>
      </c>
      <c r="AO31" s="128">
        <v>8</v>
      </c>
      <c r="AP31" s="128">
        <v>84546</v>
      </c>
      <c r="AQ31" s="128">
        <v>11689</v>
      </c>
      <c r="AR31" s="128"/>
      <c r="AS31" s="128"/>
      <c r="AT31" s="128"/>
      <c r="AU31" s="128"/>
      <c r="AV31" s="128"/>
      <c r="AW31" s="128"/>
      <c r="AX31" s="128">
        <v>400000</v>
      </c>
      <c r="AY31" s="128"/>
      <c r="AZ31" s="128"/>
      <c r="BA31" s="128"/>
      <c r="BB31" s="128"/>
      <c r="BC31" s="127"/>
      <c r="BD31" s="127"/>
      <c r="BE31" s="127"/>
      <c r="BF31" s="127">
        <v>378275</v>
      </c>
      <c r="BG31" s="127">
        <v>49602</v>
      </c>
      <c r="BH31" s="127">
        <v>2278</v>
      </c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>
        <v>61986</v>
      </c>
      <c r="BY31" s="127"/>
      <c r="BZ31" s="127"/>
      <c r="CA31" s="127"/>
      <c r="CB31" s="127">
        <v>92596</v>
      </c>
      <c r="CC31" s="127"/>
      <c r="CD31" s="127"/>
      <c r="CE31" s="127"/>
      <c r="CF31" s="128"/>
      <c r="CG31" s="128"/>
      <c r="CH31" s="128">
        <v>4000</v>
      </c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>
        <v>598460</v>
      </c>
      <c r="DP31" s="128"/>
      <c r="DQ31" s="128"/>
      <c r="DR31" s="128">
        <v>283281</v>
      </c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>
        <v>15538</v>
      </c>
      <c r="EN31" s="128"/>
      <c r="EO31" s="128"/>
      <c r="EP31" s="128"/>
      <c r="EQ31" s="128"/>
      <c r="ER31" s="128"/>
      <c r="ES31" s="128">
        <v>17163</v>
      </c>
      <c r="ET31" s="128"/>
      <c r="EU31" s="128"/>
      <c r="EV31" s="128"/>
      <c r="EW31" s="128"/>
      <c r="EX31" s="128">
        <v>-8311</v>
      </c>
      <c r="EY31" s="128"/>
      <c r="EZ31" s="128"/>
      <c r="FA31" s="128">
        <v>3638</v>
      </c>
      <c r="FB31" s="128"/>
      <c r="FC31" s="128"/>
      <c r="FD31" s="128"/>
      <c r="FE31" s="128"/>
      <c r="FF31" s="128"/>
      <c r="FG31" s="128"/>
      <c r="FH31" s="128">
        <v>48725</v>
      </c>
      <c r="FI31" s="130">
        <v>9000</v>
      </c>
      <c r="FJ31" s="130">
        <v>-886</v>
      </c>
      <c r="FK31" s="130"/>
      <c r="FL31" s="130">
        <v>-8114</v>
      </c>
      <c r="FM31" s="128">
        <v>15592</v>
      </c>
      <c r="FN31" s="128"/>
      <c r="FO31" s="128">
        <v>20749</v>
      </c>
      <c r="FP31" s="128">
        <v>6727</v>
      </c>
      <c r="FQ31" s="128">
        <v>21631</v>
      </c>
      <c r="FR31" s="128"/>
      <c r="FS31" s="128"/>
      <c r="FT31" s="128"/>
      <c r="FU31" s="128"/>
      <c r="FV31" s="128"/>
      <c r="FW31" s="128"/>
      <c r="FX31" s="128"/>
      <c r="FY31" s="128"/>
      <c r="FZ31" s="128"/>
      <c r="GA31" s="131"/>
      <c r="GB31" s="133">
        <v>97224</v>
      </c>
    </row>
    <row r="32" spans="1:184" s="129" customFormat="1" x14ac:dyDescent="0.2">
      <c r="A32" s="151">
        <v>842</v>
      </c>
      <c r="B32" s="124" t="s">
        <v>25</v>
      </c>
      <c r="C32" s="125">
        <f t="shared" si="0"/>
        <v>13879796</v>
      </c>
      <c r="D32" s="126">
        <v>10832048</v>
      </c>
      <c r="E32" s="127"/>
      <c r="F32" s="127"/>
      <c r="G32" s="127"/>
      <c r="H32" s="127"/>
      <c r="I32" s="127">
        <v>30836</v>
      </c>
      <c r="J32" s="127"/>
      <c r="K32" s="127"/>
      <c r="L32" s="127"/>
      <c r="M32" s="127"/>
      <c r="N32" s="127"/>
      <c r="O32" s="127"/>
      <c r="P32" s="127">
        <v>15862</v>
      </c>
      <c r="Q32" s="127"/>
      <c r="R32" s="127">
        <v>4238</v>
      </c>
      <c r="S32" s="127"/>
      <c r="T32" s="127"/>
      <c r="U32" s="127"/>
      <c r="V32" s="127"/>
      <c r="W32" s="127">
        <v>118003</v>
      </c>
      <c r="X32" s="127"/>
      <c r="Y32" s="127"/>
      <c r="Z32" s="127"/>
      <c r="AA32" s="127"/>
      <c r="AB32" s="127"/>
      <c r="AC32" s="127"/>
      <c r="AD32" s="127"/>
      <c r="AE32" s="127"/>
      <c r="AF32" s="127"/>
      <c r="AG32" s="128"/>
      <c r="AH32" s="128"/>
      <c r="AI32" s="128">
        <f>6336+1760-736</f>
        <v>7360</v>
      </c>
      <c r="AJ32" s="128"/>
      <c r="AK32" s="128"/>
      <c r="AL32" s="128"/>
      <c r="AM32" s="128">
        <v>39484</v>
      </c>
      <c r="AN32" s="128">
        <v>2317</v>
      </c>
      <c r="AO32" s="128">
        <v>4339</v>
      </c>
      <c r="AP32" s="128">
        <v>7</v>
      </c>
      <c r="AQ32" s="128">
        <v>15585</v>
      </c>
      <c r="AR32" s="128"/>
      <c r="AS32" s="128"/>
      <c r="AT32" s="128"/>
      <c r="AU32" s="128"/>
      <c r="AV32" s="128"/>
      <c r="AW32" s="128"/>
      <c r="AX32" s="128"/>
      <c r="AY32" s="128">
        <v>400000</v>
      </c>
      <c r="AZ32" s="128"/>
      <c r="BA32" s="128"/>
      <c r="BB32" s="128"/>
      <c r="BC32" s="127"/>
      <c r="BD32" s="127"/>
      <c r="BE32" s="127"/>
      <c r="BF32" s="127">
        <v>595559</v>
      </c>
      <c r="BG32" s="127"/>
      <c r="BH32" s="127">
        <v>23569</v>
      </c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>
        <v>70385</v>
      </c>
      <c r="BY32" s="127">
        <v>7774</v>
      </c>
      <c r="BZ32" s="127">
        <v>-7774</v>
      </c>
      <c r="CA32" s="127">
        <v>38777</v>
      </c>
      <c r="CB32" s="127">
        <v>114001</v>
      </c>
      <c r="CC32" s="127"/>
      <c r="CD32" s="127"/>
      <c r="CE32" s="127"/>
      <c r="CF32" s="128"/>
      <c r="CG32" s="128"/>
      <c r="CH32" s="128"/>
      <c r="CI32" s="128"/>
      <c r="CJ32" s="128"/>
      <c r="CK32" s="128"/>
      <c r="CL32" s="128">
        <v>8000</v>
      </c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>
        <v>540000</v>
      </c>
      <c r="DM32" s="128"/>
      <c r="DN32" s="128"/>
      <c r="DO32" s="128"/>
      <c r="DP32" s="128">
        <v>733154</v>
      </c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>
        <v>13037</v>
      </c>
      <c r="EN32" s="128">
        <v>-13037</v>
      </c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>
        <v>6439</v>
      </c>
      <c r="FB32" s="128"/>
      <c r="FC32" s="128"/>
      <c r="FD32" s="128"/>
      <c r="FE32" s="128"/>
      <c r="FF32" s="128">
        <v>19577</v>
      </c>
      <c r="FG32" s="128">
        <v>-500</v>
      </c>
      <c r="FH32" s="128">
        <v>56420</v>
      </c>
      <c r="FI32" s="130">
        <v>1000</v>
      </c>
      <c r="FJ32" s="130"/>
      <c r="FK32" s="130"/>
      <c r="FL32" s="130"/>
      <c r="FM32" s="128">
        <v>1171</v>
      </c>
      <c r="FN32" s="128">
        <v>-1</v>
      </c>
      <c r="FO32" s="128">
        <v>24524</v>
      </c>
      <c r="FP32" s="128">
        <v>7068</v>
      </c>
      <c r="FQ32" s="128">
        <v>21953</v>
      </c>
      <c r="FR32" s="128"/>
      <c r="FS32" s="128"/>
      <c r="FT32" s="128"/>
      <c r="FU32" s="128"/>
      <c r="FV32" s="128"/>
      <c r="FW32" s="128"/>
      <c r="FX32" s="128"/>
      <c r="FY32" s="128"/>
      <c r="FZ32" s="128"/>
      <c r="GA32" s="131">
        <v>40390</v>
      </c>
      <c r="GB32" s="133">
        <v>108231</v>
      </c>
    </row>
    <row r="33" spans="1:184" s="129" customFormat="1" x14ac:dyDescent="0.2">
      <c r="A33" s="151">
        <v>844</v>
      </c>
      <c r="B33" s="124" t="s">
        <v>26</v>
      </c>
      <c r="C33" s="125">
        <f t="shared" si="0"/>
        <v>18232685</v>
      </c>
      <c r="D33" s="126">
        <v>15366612</v>
      </c>
      <c r="E33" s="127">
        <v>26603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8"/>
      <c r="AH33" s="128"/>
      <c r="AI33" s="128">
        <f>3520+465-465+3485+3837+4191+3730-2319</f>
        <v>16444</v>
      </c>
      <c r="AJ33" s="128">
        <v>465</v>
      </c>
      <c r="AK33" s="128"/>
      <c r="AL33" s="128"/>
      <c r="AM33" s="128">
        <v>349159</v>
      </c>
      <c r="AN33" s="128">
        <v>1592</v>
      </c>
      <c r="AO33" s="128">
        <v>20968</v>
      </c>
      <c r="AP33" s="128">
        <v>95415</v>
      </c>
      <c r="AQ33" s="128">
        <v>24582</v>
      </c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7">
        <v>423388</v>
      </c>
      <c r="BD33" s="127"/>
      <c r="BE33" s="127"/>
      <c r="BF33" s="127">
        <v>3</v>
      </c>
      <c r="BG33" s="127"/>
      <c r="BH33" s="127">
        <v>203168</v>
      </c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>
        <v>81003</v>
      </c>
      <c r="BY33" s="127">
        <v>11115</v>
      </c>
      <c r="BZ33" s="127"/>
      <c r="CA33" s="127"/>
      <c r="CB33" s="127">
        <v>139670</v>
      </c>
      <c r="CC33" s="127"/>
      <c r="CD33" s="127"/>
      <c r="CE33" s="127"/>
      <c r="CF33" s="128">
        <v>10000</v>
      </c>
      <c r="CG33" s="128">
        <v>2000</v>
      </c>
      <c r="CH33" s="128">
        <v>2000</v>
      </c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>
        <v>466965</v>
      </c>
      <c r="CU33" s="128"/>
      <c r="CV33" s="128"/>
      <c r="CW33" s="128"/>
      <c r="CX33" s="128">
        <v>-129956</v>
      </c>
      <c r="CY33" s="128"/>
      <c r="CZ33" s="128">
        <v>68999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>
        <v>106180</v>
      </c>
      <c r="DP33" s="128"/>
      <c r="DQ33" s="128"/>
      <c r="DR33" s="128"/>
      <c r="DS33" s="128">
        <v>623497</v>
      </c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>
        <v>8000</v>
      </c>
      <c r="EN33" s="128">
        <v>-6653</v>
      </c>
      <c r="EO33" s="128"/>
      <c r="EP33" s="128"/>
      <c r="EQ33" s="128"/>
      <c r="ER33" s="128"/>
      <c r="ES33" s="128">
        <v>2</v>
      </c>
      <c r="ET33" s="128"/>
      <c r="EU33" s="128"/>
      <c r="EV33" s="128"/>
      <c r="EW33" s="128"/>
      <c r="EX33" s="128">
        <v>-2</v>
      </c>
      <c r="EY33" s="128">
        <v>111</v>
      </c>
      <c r="EZ33" s="128">
        <v>-111</v>
      </c>
      <c r="FA33" s="128">
        <v>4742</v>
      </c>
      <c r="FB33" s="128"/>
      <c r="FC33" s="128"/>
      <c r="FD33" s="128"/>
      <c r="FE33" s="128"/>
      <c r="FF33" s="128">
        <v>7903</v>
      </c>
      <c r="FG33" s="128">
        <v>-7903</v>
      </c>
      <c r="FH33" s="128">
        <v>63411</v>
      </c>
      <c r="FI33" s="130">
        <v>27</v>
      </c>
      <c r="FJ33" s="130"/>
      <c r="FK33" s="130"/>
      <c r="FL33" s="130"/>
      <c r="FM33" s="128">
        <v>238</v>
      </c>
      <c r="FN33" s="128">
        <v>-238</v>
      </c>
      <c r="FO33" s="128">
        <v>35599</v>
      </c>
      <c r="FP33" s="128">
        <v>8151</v>
      </c>
      <c r="FQ33" s="128">
        <v>22976</v>
      </c>
      <c r="FR33" s="128"/>
      <c r="FS33" s="128"/>
      <c r="FT33" s="128"/>
      <c r="FU33" s="128"/>
      <c r="FV33" s="128"/>
      <c r="FW33" s="128"/>
      <c r="FX33" s="128"/>
      <c r="FY33" s="128"/>
      <c r="FZ33" s="128"/>
      <c r="GA33" s="131"/>
      <c r="GB33" s="133">
        <v>186560</v>
      </c>
    </row>
    <row r="34" spans="1:184" s="129" customFormat="1" x14ac:dyDescent="0.2">
      <c r="A34" s="151">
        <v>846</v>
      </c>
      <c r="B34" s="124" t="s">
        <v>27</v>
      </c>
      <c r="C34" s="125">
        <f t="shared" si="0"/>
        <v>16406064</v>
      </c>
      <c r="D34" s="126">
        <v>14366827</v>
      </c>
      <c r="E34" s="127"/>
      <c r="F34" s="127"/>
      <c r="G34" s="127"/>
      <c r="H34" s="127"/>
      <c r="I34" s="127"/>
      <c r="J34" s="127"/>
      <c r="K34" s="127"/>
      <c r="L34" s="127"/>
      <c r="M34" s="127">
        <v>87619</v>
      </c>
      <c r="N34" s="127"/>
      <c r="O34" s="127"/>
      <c r="P34" s="127">
        <v>67465</v>
      </c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>
        <v>133617</v>
      </c>
      <c r="AB34" s="127"/>
      <c r="AC34" s="127"/>
      <c r="AD34" s="127"/>
      <c r="AE34" s="127"/>
      <c r="AF34" s="127"/>
      <c r="AG34" s="128"/>
      <c r="AH34" s="128"/>
      <c r="AI34" s="128">
        <f>1990+1001+641+1986+480-570</f>
        <v>5528</v>
      </c>
      <c r="AJ34" s="128"/>
      <c r="AK34" s="128"/>
      <c r="AL34" s="128"/>
      <c r="AM34" s="128">
        <v>0</v>
      </c>
      <c r="AN34" s="128">
        <v>9665</v>
      </c>
      <c r="AO34" s="128">
        <v>0</v>
      </c>
      <c r="AP34" s="128">
        <v>24579</v>
      </c>
      <c r="AQ34" s="128">
        <v>14593</v>
      </c>
      <c r="AR34" s="128"/>
      <c r="AS34" s="128"/>
      <c r="AT34" s="128"/>
      <c r="AU34" s="128"/>
      <c r="AV34" s="128"/>
      <c r="AW34" s="128"/>
      <c r="AX34" s="128"/>
      <c r="AY34" s="128">
        <v>399997</v>
      </c>
      <c r="AZ34" s="128"/>
      <c r="BA34" s="128"/>
      <c r="BB34" s="128"/>
      <c r="BC34" s="127">
        <v>81497</v>
      </c>
      <c r="BD34" s="127"/>
      <c r="BE34" s="127"/>
      <c r="BF34" s="127"/>
      <c r="BG34" s="127">
        <v>296039</v>
      </c>
      <c r="BH34" s="127">
        <v>145038</v>
      </c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>
        <v>160452</v>
      </c>
      <c r="CC34" s="127"/>
      <c r="CD34" s="127"/>
      <c r="CE34" s="127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>
        <v>23539</v>
      </c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>
        <v>15538</v>
      </c>
      <c r="EN34" s="128"/>
      <c r="EO34" s="128"/>
      <c r="EP34" s="128"/>
      <c r="EQ34" s="128">
        <v>194000</v>
      </c>
      <c r="ER34" s="128"/>
      <c r="ES34" s="128"/>
      <c r="ET34" s="128"/>
      <c r="EU34" s="128"/>
      <c r="EV34" s="128"/>
      <c r="EW34" s="128"/>
      <c r="EX34" s="128"/>
      <c r="EY34" s="128">
        <v>250</v>
      </c>
      <c r="EZ34" s="128">
        <v>-250</v>
      </c>
      <c r="FA34" s="128">
        <v>22434</v>
      </c>
      <c r="FB34" s="128"/>
      <c r="FC34" s="128"/>
      <c r="FD34" s="128"/>
      <c r="FE34" s="128"/>
      <c r="FF34" s="128">
        <v>35495</v>
      </c>
      <c r="FG34" s="128"/>
      <c r="FH34" s="128">
        <v>56555</v>
      </c>
      <c r="FI34" s="130">
        <v>1000</v>
      </c>
      <c r="FJ34" s="130"/>
      <c r="FK34" s="130"/>
      <c r="FL34" s="130"/>
      <c r="FM34" s="128">
        <v>75872</v>
      </c>
      <c r="FN34" s="128"/>
      <c r="FO34" s="128">
        <v>31631</v>
      </c>
      <c r="FP34" s="128">
        <v>7906</v>
      </c>
      <c r="FQ34" s="128">
        <v>22745</v>
      </c>
      <c r="FR34" s="128"/>
      <c r="FS34" s="128"/>
      <c r="FT34" s="128"/>
      <c r="FU34" s="128"/>
      <c r="FV34" s="128"/>
      <c r="FW34" s="128"/>
      <c r="FX34" s="128"/>
      <c r="FY34" s="128"/>
      <c r="FZ34" s="128"/>
      <c r="GA34" s="131"/>
      <c r="GB34" s="133">
        <v>126433</v>
      </c>
    </row>
    <row r="35" spans="1:184" s="129" customFormat="1" x14ac:dyDescent="0.2">
      <c r="A35" s="151">
        <v>847</v>
      </c>
      <c r="B35" s="124" t="s">
        <v>28</v>
      </c>
      <c r="C35" s="125">
        <f t="shared" si="0"/>
        <v>36943151</v>
      </c>
      <c r="D35" s="126">
        <v>29512395</v>
      </c>
      <c r="E35" s="127"/>
      <c r="F35" s="127"/>
      <c r="G35" s="127"/>
      <c r="H35" s="127"/>
      <c r="I35" s="127"/>
      <c r="J35" s="127"/>
      <c r="K35" s="127"/>
      <c r="L35" s="127">
        <v>140621</v>
      </c>
      <c r="M35" s="127"/>
      <c r="N35" s="127"/>
      <c r="O35" s="127"/>
      <c r="P35" s="127">
        <v>179890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>
        <v>485753</v>
      </c>
      <c r="AD35" s="127"/>
      <c r="AE35" s="127"/>
      <c r="AF35" s="127"/>
      <c r="AG35" s="128"/>
      <c r="AH35" s="128"/>
      <c r="AI35" s="128">
        <f>10379+4511+49+5879-49+18192+21317+1980+9966+34755+1949+10725+10692+18508+413+4890</f>
        <v>154156</v>
      </c>
      <c r="AJ35" s="128">
        <v>49</v>
      </c>
      <c r="AK35" s="128"/>
      <c r="AL35" s="128"/>
      <c r="AM35" s="128">
        <v>1</v>
      </c>
      <c r="AN35" s="128">
        <v>0</v>
      </c>
      <c r="AO35" s="128">
        <v>0</v>
      </c>
      <c r="AP35" s="128">
        <v>0</v>
      </c>
      <c r="AQ35" s="128">
        <v>26778</v>
      </c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>
        <v>500000</v>
      </c>
      <c r="BC35" s="127">
        <v>236880</v>
      </c>
      <c r="BD35" s="127"/>
      <c r="BE35" s="127"/>
      <c r="BF35" s="127"/>
      <c r="BG35" s="127"/>
      <c r="BH35" s="127">
        <v>300075</v>
      </c>
      <c r="BI35" s="127"/>
      <c r="BJ35" s="127"/>
      <c r="BK35" s="127"/>
      <c r="BL35" s="127"/>
      <c r="BM35" s="127"/>
      <c r="BN35" s="127"/>
      <c r="BO35" s="127"/>
      <c r="BP35" s="127"/>
      <c r="BQ35" s="127">
        <v>212300</v>
      </c>
      <c r="BR35" s="127"/>
      <c r="BS35" s="127"/>
      <c r="BT35" s="127"/>
      <c r="BU35" s="127"/>
      <c r="BV35" s="127">
        <v>3000000</v>
      </c>
      <c r="BW35" s="127"/>
      <c r="BX35" s="127">
        <v>112930</v>
      </c>
      <c r="BY35" s="127">
        <v>11611</v>
      </c>
      <c r="BZ35" s="127"/>
      <c r="CA35" s="127">
        <v>43388</v>
      </c>
      <c r="CB35" s="127"/>
      <c r="CC35" s="127"/>
      <c r="CD35" s="127"/>
      <c r="CE35" s="127"/>
      <c r="CF35" s="128"/>
      <c r="CG35" s="128">
        <v>4250</v>
      </c>
      <c r="CH35" s="128"/>
      <c r="CI35" s="128"/>
      <c r="CJ35" s="128"/>
      <c r="CK35" s="128">
        <v>2000</v>
      </c>
      <c r="CL35" s="128">
        <v>2000</v>
      </c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>
        <v>905295</v>
      </c>
      <c r="DD35" s="128">
        <v>314035</v>
      </c>
      <c r="DE35" s="128">
        <v>-314035</v>
      </c>
      <c r="DF35" s="128">
        <v>314067</v>
      </c>
      <c r="DG35" s="128"/>
      <c r="DH35" s="128"/>
      <c r="DI35" s="128"/>
      <c r="DJ35" s="128"/>
      <c r="DK35" s="128"/>
      <c r="DL35" s="128"/>
      <c r="DM35" s="128"/>
      <c r="DN35" s="128"/>
      <c r="DO35" s="128">
        <v>14025</v>
      </c>
      <c r="DP35" s="128"/>
      <c r="DQ35" s="128"/>
      <c r="DR35" s="128"/>
      <c r="DS35" s="128"/>
      <c r="DT35" s="128"/>
      <c r="DU35" s="128"/>
      <c r="DV35" s="128"/>
      <c r="DW35" s="128">
        <v>52500</v>
      </c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>
        <v>194000</v>
      </c>
      <c r="ER35" s="128"/>
      <c r="ES35" s="128">
        <v>21764</v>
      </c>
      <c r="ET35" s="128"/>
      <c r="EU35" s="128"/>
      <c r="EV35" s="128"/>
      <c r="EW35" s="128"/>
      <c r="EX35" s="128">
        <v>-4</v>
      </c>
      <c r="EY35" s="128"/>
      <c r="EZ35" s="128"/>
      <c r="FA35" s="128">
        <v>16918</v>
      </c>
      <c r="FB35" s="128"/>
      <c r="FC35" s="128"/>
      <c r="FD35" s="128"/>
      <c r="FE35" s="128"/>
      <c r="FF35" s="128"/>
      <c r="FG35" s="128"/>
      <c r="FH35" s="128">
        <v>17502</v>
      </c>
      <c r="FI35" s="130">
        <v>1999</v>
      </c>
      <c r="FJ35" s="130"/>
      <c r="FK35" s="130">
        <v>597</v>
      </c>
      <c r="FL35" s="130"/>
      <c r="FM35" s="128">
        <v>7819</v>
      </c>
      <c r="FN35" s="128">
        <v>-319</v>
      </c>
      <c r="FO35" s="128">
        <v>26162</v>
      </c>
      <c r="FP35" s="128">
        <v>11648</v>
      </c>
      <c r="FQ35" s="128">
        <v>26279</v>
      </c>
      <c r="FR35" s="128"/>
      <c r="FS35" s="128"/>
      <c r="FT35" s="128">
        <v>8000</v>
      </c>
      <c r="FU35" s="128"/>
      <c r="FV35" s="128"/>
      <c r="FW35" s="128"/>
      <c r="FX35" s="128"/>
      <c r="FY35" s="128"/>
      <c r="FZ35" s="128"/>
      <c r="GA35" s="131">
        <v>37708</v>
      </c>
      <c r="GB35" s="133">
        <v>362114</v>
      </c>
    </row>
    <row r="36" spans="1:184" s="129" customFormat="1" x14ac:dyDescent="0.2">
      <c r="A36" s="151">
        <v>848</v>
      </c>
      <c r="B36" s="124" t="s">
        <v>29</v>
      </c>
      <c r="C36" s="125">
        <f t="shared" si="0"/>
        <v>30734506</v>
      </c>
      <c r="D36" s="126">
        <v>25715326</v>
      </c>
      <c r="E36" s="127"/>
      <c r="F36" s="127"/>
      <c r="G36" s="127"/>
      <c r="H36" s="127"/>
      <c r="I36" s="127"/>
      <c r="J36" s="127"/>
      <c r="K36" s="127"/>
      <c r="L36" s="127"/>
      <c r="M36" s="127">
        <v>121492</v>
      </c>
      <c r="N36" s="127"/>
      <c r="O36" s="127"/>
      <c r="P36" s="127">
        <v>169391</v>
      </c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>
        <v>168907</v>
      </c>
      <c r="AB36" s="127"/>
      <c r="AC36" s="127"/>
      <c r="AD36" s="127"/>
      <c r="AE36" s="127"/>
      <c r="AF36" s="127"/>
      <c r="AG36" s="128"/>
      <c r="AH36" s="128"/>
      <c r="AI36" s="128">
        <f>5224+1426+347+312-624</f>
        <v>6685</v>
      </c>
      <c r="AJ36" s="128"/>
      <c r="AK36" s="128"/>
      <c r="AL36" s="128"/>
      <c r="AM36" s="128">
        <v>0</v>
      </c>
      <c r="AN36" s="128">
        <v>0</v>
      </c>
      <c r="AO36" s="128">
        <v>518</v>
      </c>
      <c r="AP36" s="128">
        <v>620</v>
      </c>
      <c r="AQ36" s="128">
        <v>25290</v>
      </c>
      <c r="AR36" s="128"/>
      <c r="AS36" s="128"/>
      <c r="AT36" s="128"/>
      <c r="AU36" s="128"/>
      <c r="AV36" s="128"/>
      <c r="AW36" s="128"/>
      <c r="AX36" s="128">
        <v>396729</v>
      </c>
      <c r="AY36" s="128"/>
      <c r="AZ36" s="128"/>
      <c r="BA36" s="128"/>
      <c r="BB36" s="128"/>
      <c r="BC36" s="127">
        <v>404602</v>
      </c>
      <c r="BD36" s="127">
        <v>752375</v>
      </c>
      <c r="BE36" s="127"/>
      <c r="BF36" s="127">
        <v>1404770</v>
      </c>
      <c r="BG36" s="127"/>
      <c r="BH36" s="127">
        <v>20557</v>
      </c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>
        <v>281315</v>
      </c>
      <c r="BY36" s="127">
        <v>63170</v>
      </c>
      <c r="BZ36" s="127"/>
      <c r="CA36" s="127"/>
      <c r="CB36" s="127">
        <v>168309</v>
      </c>
      <c r="CC36" s="127"/>
      <c r="CD36" s="127"/>
      <c r="CE36" s="127"/>
      <c r="CF36" s="128"/>
      <c r="CG36" s="128"/>
      <c r="CH36" s="128"/>
      <c r="CI36" s="128"/>
      <c r="CJ36" s="128"/>
      <c r="CK36" s="128">
        <v>11000</v>
      </c>
      <c r="CL36" s="128"/>
      <c r="CM36" s="128"/>
      <c r="CN36" s="128"/>
      <c r="CO36" s="128"/>
      <c r="CP36" s="128"/>
      <c r="CQ36" s="128"/>
      <c r="CR36" s="128"/>
      <c r="CS36" s="128"/>
      <c r="CT36" s="128">
        <v>100000</v>
      </c>
      <c r="CU36" s="128">
        <v>27000</v>
      </c>
      <c r="CV36" s="128"/>
      <c r="CW36" s="128">
        <v>21147</v>
      </c>
      <c r="CX36" s="128"/>
      <c r="CY36" s="128"/>
      <c r="CZ36" s="128">
        <v>192625</v>
      </c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>
        <v>21052</v>
      </c>
      <c r="EK36" s="128"/>
      <c r="EL36" s="128"/>
      <c r="EM36" s="128">
        <v>2173</v>
      </c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>
        <v>54574</v>
      </c>
      <c r="FB36" s="128"/>
      <c r="FC36" s="128"/>
      <c r="FD36" s="128"/>
      <c r="FE36" s="128"/>
      <c r="FF36" s="128"/>
      <c r="FG36" s="128"/>
      <c r="FH36" s="128"/>
      <c r="FI36" s="130">
        <v>2257</v>
      </c>
      <c r="FJ36" s="130"/>
      <c r="FK36" s="130"/>
      <c r="FL36" s="130"/>
      <c r="FM36" s="128">
        <v>275568</v>
      </c>
      <c r="FN36" s="128"/>
      <c r="FO36" s="128">
        <v>30705</v>
      </c>
      <c r="FP36" s="128">
        <v>10972</v>
      </c>
      <c r="FQ36" s="128">
        <v>25640</v>
      </c>
      <c r="FR36" s="128"/>
      <c r="FS36" s="128"/>
      <c r="FT36" s="128"/>
      <c r="FU36" s="128"/>
      <c r="FV36" s="128"/>
      <c r="FW36" s="128"/>
      <c r="FX36" s="128"/>
      <c r="FY36" s="128"/>
      <c r="FZ36" s="128"/>
      <c r="GA36" s="131"/>
      <c r="GB36" s="133">
        <v>259737</v>
      </c>
    </row>
    <row r="37" spans="1:184" s="129" customFormat="1" x14ac:dyDescent="0.2">
      <c r="A37" s="151">
        <v>850</v>
      </c>
      <c r="B37" s="124" t="s">
        <v>30</v>
      </c>
      <c r="C37" s="125">
        <f t="shared" si="0"/>
        <v>9437493</v>
      </c>
      <c r="D37" s="126">
        <v>8046715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>
        <v>82886</v>
      </c>
      <c r="X37" s="127"/>
      <c r="Y37" s="127"/>
      <c r="Z37" s="127"/>
      <c r="AA37" s="127">
        <v>29685</v>
      </c>
      <c r="AB37" s="127"/>
      <c r="AC37" s="127"/>
      <c r="AD37" s="127">
        <v>3582</v>
      </c>
      <c r="AE37" s="127"/>
      <c r="AF37" s="127"/>
      <c r="AG37" s="128"/>
      <c r="AH37" s="128"/>
      <c r="AI37" s="128">
        <v>6644</v>
      </c>
      <c r="AJ37" s="128"/>
      <c r="AK37" s="128"/>
      <c r="AL37" s="128"/>
      <c r="AM37" s="128">
        <v>173276</v>
      </c>
      <c r="AN37" s="128">
        <v>5653</v>
      </c>
      <c r="AO37" s="128">
        <v>10999</v>
      </c>
      <c r="AP37" s="128">
        <v>28648</v>
      </c>
      <c r="AQ37" s="128">
        <v>8997</v>
      </c>
      <c r="AR37" s="128"/>
      <c r="AS37" s="128"/>
      <c r="AT37" s="128"/>
      <c r="AU37" s="128"/>
      <c r="AV37" s="128"/>
      <c r="AW37" s="128"/>
      <c r="AX37" s="128"/>
      <c r="AY37" s="128">
        <v>395560</v>
      </c>
      <c r="AZ37" s="128"/>
      <c r="BA37" s="128"/>
      <c r="BB37" s="128"/>
      <c r="BC37" s="127"/>
      <c r="BD37" s="127"/>
      <c r="BE37" s="127"/>
      <c r="BF37" s="127"/>
      <c r="BG37" s="127">
        <v>58979</v>
      </c>
      <c r="BH37" s="127">
        <v>69857</v>
      </c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>
        <v>67241</v>
      </c>
      <c r="BY37" s="127">
        <v>27882</v>
      </c>
      <c r="BZ37" s="127"/>
      <c r="CA37" s="127"/>
      <c r="CB37" s="127">
        <v>163546</v>
      </c>
      <c r="CC37" s="127"/>
      <c r="CD37" s="127"/>
      <c r="CE37" s="127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>
        <v>36900</v>
      </c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>
        <v>5965</v>
      </c>
      <c r="EN37" s="128">
        <v>-65</v>
      </c>
      <c r="EO37" s="128"/>
      <c r="EP37" s="128"/>
      <c r="EQ37" s="128"/>
      <c r="ER37" s="128"/>
      <c r="ES37" s="128">
        <v>6434</v>
      </c>
      <c r="ET37" s="128"/>
      <c r="EU37" s="128"/>
      <c r="EV37" s="128"/>
      <c r="EW37" s="128"/>
      <c r="EX37" s="128"/>
      <c r="EY37" s="128"/>
      <c r="EZ37" s="128"/>
      <c r="FA37" s="128">
        <v>6149</v>
      </c>
      <c r="FB37" s="128"/>
      <c r="FC37" s="128"/>
      <c r="FD37" s="128"/>
      <c r="FE37" s="128"/>
      <c r="FF37" s="128"/>
      <c r="FG37" s="128"/>
      <c r="FH37" s="128">
        <v>52334</v>
      </c>
      <c r="FI37" s="130"/>
      <c r="FJ37" s="130"/>
      <c r="FK37" s="130"/>
      <c r="FL37" s="130"/>
      <c r="FM37" s="128"/>
      <c r="FN37" s="128"/>
      <c r="FO37" s="128">
        <v>20615</v>
      </c>
      <c r="FP37" s="128">
        <v>6357</v>
      </c>
      <c r="FQ37" s="128">
        <v>21282</v>
      </c>
      <c r="FR37" s="128"/>
      <c r="FS37" s="128"/>
      <c r="FT37" s="128"/>
      <c r="FU37" s="128"/>
      <c r="FV37" s="128"/>
      <c r="FW37" s="128"/>
      <c r="FX37" s="128"/>
      <c r="FY37" s="128"/>
      <c r="FZ37" s="128"/>
      <c r="GA37" s="131"/>
      <c r="GB37" s="133">
        <v>101372</v>
      </c>
    </row>
    <row r="38" spans="1:184" s="129" customFormat="1" x14ac:dyDescent="0.2">
      <c r="A38" s="151">
        <v>851</v>
      </c>
      <c r="B38" s="124" t="s">
        <v>31</v>
      </c>
      <c r="C38" s="125">
        <f t="shared" si="0"/>
        <v>13430449</v>
      </c>
      <c r="D38" s="126">
        <v>9651405</v>
      </c>
      <c r="E38" s="127"/>
      <c r="F38" s="127">
        <v>38344</v>
      </c>
      <c r="G38" s="127"/>
      <c r="H38" s="127"/>
      <c r="I38" s="127"/>
      <c r="J38" s="127"/>
      <c r="K38" s="127"/>
      <c r="L38" s="127"/>
      <c r="M38" s="127"/>
      <c r="N38" s="127"/>
      <c r="O38" s="127"/>
      <c r="P38" s="127">
        <v>59391</v>
      </c>
      <c r="Q38" s="127"/>
      <c r="R38" s="127"/>
      <c r="S38" s="127"/>
      <c r="T38" s="127"/>
      <c r="U38" s="127"/>
      <c r="V38" s="127">
        <v>36840</v>
      </c>
      <c r="W38" s="127">
        <v>18420</v>
      </c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8"/>
      <c r="AI38" s="128">
        <f>1128+4510+4180-330</f>
        <v>9488</v>
      </c>
      <c r="AJ38" s="128"/>
      <c r="AK38" s="128"/>
      <c r="AL38" s="128"/>
      <c r="AM38" s="128">
        <v>2257</v>
      </c>
      <c r="AN38" s="128">
        <v>43</v>
      </c>
      <c r="AO38" s="128">
        <v>1136</v>
      </c>
      <c r="AP38" s="128">
        <v>13321</v>
      </c>
      <c r="AQ38" s="128">
        <v>6730</v>
      </c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>
        <v>497336</v>
      </c>
      <c r="BC38" s="127"/>
      <c r="BD38" s="127"/>
      <c r="BE38" s="127"/>
      <c r="BF38" s="127">
        <v>1741485</v>
      </c>
      <c r="BG38" s="127">
        <v>120742</v>
      </c>
      <c r="BH38" s="127">
        <v>96464</v>
      </c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>
        <v>126286</v>
      </c>
      <c r="BY38" s="127">
        <v>37000</v>
      </c>
      <c r="BZ38" s="127"/>
      <c r="CA38" s="127"/>
      <c r="CB38" s="127"/>
      <c r="CC38" s="127"/>
      <c r="CD38" s="127"/>
      <c r="CE38" s="127"/>
      <c r="CF38" s="128"/>
      <c r="CG38" s="128"/>
      <c r="CH38" s="128">
        <v>4000</v>
      </c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>
        <v>70000</v>
      </c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>
        <v>375507</v>
      </c>
      <c r="DP38" s="128"/>
      <c r="DQ38" s="128"/>
      <c r="DR38" s="128"/>
      <c r="DS38" s="128"/>
      <c r="DT38" s="128"/>
      <c r="DU38" s="128"/>
      <c r="DV38" s="128"/>
      <c r="DW38" s="128"/>
      <c r="DX38" s="128">
        <v>320799</v>
      </c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>
        <v>248</v>
      </c>
      <c r="ET38" s="128"/>
      <c r="EU38" s="128"/>
      <c r="EV38" s="128"/>
      <c r="EW38" s="128"/>
      <c r="EX38" s="128">
        <v>-48</v>
      </c>
      <c r="EY38" s="128"/>
      <c r="EZ38" s="128"/>
      <c r="FA38" s="128">
        <v>5339</v>
      </c>
      <c r="FB38" s="128"/>
      <c r="FC38" s="128"/>
      <c r="FD38" s="128"/>
      <c r="FE38" s="128"/>
      <c r="FF38" s="128"/>
      <c r="FG38" s="128"/>
      <c r="FH38" s="128">
        <v>25753</v>
      </c>
      <c r="FI38" s="130"/>
      <c r="FJ38" s="130"/>
      <c r="FK38" s="130"/>
      <c r="FL38" s="130"/>
      <c r="FM38" s="128">
        <v>10328</v>
      </c>
      <c r="FN38" s="128">
        <v>-3203</v>
      </c>
      <c r="FO38" s="128">
        <v>21303</v>
      </c>
      <c r="FP38" s="128">
        <v>6748</v>
      </c>
      <c r="FQ38" s="128">
        <v>21651</v>
      </c>
      <c r="FR38" s="128"/>
      <c r="FS38" s="128"/>
      <c r="FT38" s="128"/>
      <c r="FU38" s="128"/>
      <c r="FV38" s="128"/>
      <c r="FW38" s="128"/>
      <c r="FX38" s="128"/>
      <c r="FY38" s="128"/>
      <c r="FZ38" s="128"/>
      <c r="GA38" s="131"/>
      <c r="GB38" s="133">
        <v>115336</v>
      </c>
    </row>
    <row r="39" spans="1:184" s="129" customFormat="1" x14ac:dyDescent="0.2">
      <c r="A39" s="151">
        <v>852</v>
      </c>
      <c r="B39" s="124" t="s">
        <v>32</v>
      </c>
      <c r="C39" s="125">
        <f t="shared" si="0"/>
        <v>12927113</v>
      </c>
      <c r="D39" s="126">
        <v>10956236</v>
      </c>
      <c r="E39" s="127"/>
      <c r="F39" s="127"/>
      <c r="G39" s="127"/>
      <c r="H39" s="127">
        <v>36726</v>
      </c>
      <c r="I39" s="127"/>
      <c r="J39" s="127"/>
      <c r="K39" s="127"/>
      <c r="L39" s="127"/>
      <c r="M39" s="127"/>
      <c r="N39" s="127"/>
      <c r="O39" s="127"/>
      <c r="P39" s="127">
        <v>42521</v>
      </c>
      <c r="Q39" s="127">
        <v>9821</v>
      </c>
      <c r="R39" s="127"/>
      <c r="S39" s="127">
        <v>92356</v>
      </c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8">
        <v>30993</v>
      </c>
      <c r="AH39" s="128"/>
      <c r="AI39" s="128">
        <f>3289+22668+1865+4934</f>
        <v>32756</v>
      </c>
      <c r="AJ39" s="128"/>
      <c r="AK39" s="128"/>
      <c r="AL39" s="128"/>
      <c r="AM39" s="128">
        <v>323741</v>
      </c>
      <c r="AN39" s="128">
        <v>0</v>
      </c>
      <c r="AO39" s="128">
        <v>21330</v>
      </c>
      <c r="AP39" s="128">
        <v>66</v>
      </c>
      <c r="AQ39" s="128">
        <v>13389</v>
      </c>
      <c r="AR39" s="128"/>
      <c r="AS39" s="128"/>
      <c r="AT39" s="128"/>
      <c r="AU39" s="128"/>
      <c r="AV39" s="128"/>
      <c r="AW39" s="128"/>
      <c r="AX39" s="128"/>
      <c r="AY39" s="128">
        <v>235300</v>
      </c>
      <c r="AZ39" s="128"/>
      <c r="BA39" s="128"/>
      <c r="BB39" s="128"/>
      <c r="BC39" s="127"/>
      <c r="BD39" s="127"/>
      <c r="BE39" s="127"/>
      <c r="BF39" s="127"/>
      <c r="BG39" s="127">
        <v>60135</v>
      </c>
      <c r="BH39" s="127">
        <v>174191</v>
      </c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>
        <v>135985</v>
      </c>
      <c r="BY39" s="127">
        <v>44404</v>
      </c>
      <c r="BZ39" s="127"/>
      <c r="CA39" s="127">
        <v>39890</v>
      </c>
      <c r="CB39" s="127">
        <v>115000</v>
      </c>
      <c r="CC39" s="127"/>
      <c r="CD39" s="127"/>
      <c r="CE39" s="127"/>
      <c r="CF39" s="128"/>
      <c r="CG39" s="128">
        <v>2000</v>
      </c>
      <c r="CH39" s="128"/>
      <c r="CI39" s="128"/>
      <c r="CJ39" s="128"/>
      <c r="CK39" s="128">
        <v>2000</v>
      </c>
      <c r="CL39" s="128"/>
      <c r="CM39" s="128"/>
      <c r="CN39" s="128"/>
      <c r="CO39" s="128"/>
      <c r="CP39" s="128"/>
      <c r="CQ39" s="128"/>
      <c r="CR39" s="128"/>
      <c r="CS39" s="128"/>
      <c r="CT39" s="128">
        <v>78217</v>
      </c>
      <c r="CU39" s="128"/>
      <c r="CV39" s="128">
        <v>26690</v>
      </c>
      <c r="CW39" s="128"/>
      <c r="CX39" s="128"/>
      <c r="CY39" s="128"/>
      <c r="CZ39" s="128">
        <v>25050</v>
      </c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>
        <v>194000</v>
      </c>
      <c r="ER39" s="128">
        <v>47000</v>
      </c>
      <c r="ES39" s="128"/>
      <c r="ET39" s="128"/>
      <c r="EU39" s="128"/>
      <c r="EV39" s="128"/>
      <c r="EW39" s="128"/>
      <c r="EX39" s="128"/>
      <c r="EY39" s="128"/>
      <c r="EZ39" s="128"/>
      <c r="FA39" s="128">
        <v>5176</v>
      </c>
      <c r="FB39" s="128"/>
      <c r="FC39" s="128"/>
      <c r="FD39" s="128"/>
      <c r="FE39" s="128"/>
      <c r="FF39" s="128">
        <v>1325</v>
      </c>
      <c r="FG39" s="128">
        <v>-1325</v>
      </c>
      <c r="FH39" s="128"/>
      <c r="FI39" s="130">
        <v>462</v>
      </c>
      <c r="FJ39" s="130"/>
      <c r="FK39" s="130"/>
      <c r="FL39" s="130">
        <v>-462</v>
      </c>
      <c r="FM39" s="128"/>
      <c r="FN39" s="128"/>
      <c r="FO39" s="128">
        <v>20930</v>
      </c>
      <c r="FP39" s="128">
        <v>7168</v>
      </c>
      <c r="FQ39" s="128">
        <v>22048</v>
      </c>
      <c r="FR39" s="128"/>
      <c r="FS39" s="128"/>
      <c r="FT39" s="128"/>
      <c r="FU39" s="128"/>
      <c r="FV39" s="128"/>
      <c r="FW39" s="128"/>
      <c r="FX39" s="128"/>
      <c r="FY39" s="128"/>
      <c r="FZ39" s="128"/>
      <c r="GA39" s="131"/>
      <c r="GB39" s="133">
        <v>131994</v>
      </c>
    </row>
    <row r="40" spans="1:184" s="129" customFormat="1" x14ac:dyDescent="0.2">
      <c r="A40" s="151">
        <v>853</v>
      </c>
      <c r="B40" s="124" t="s">
        <v>33</v>
      </c>
      <c r="C40" s="125">
        <f t="shared" ref="C40:C65" si="1">SUM(D40:GB40)</f>
        <v>24215799</v>
      </c>
      <c r="D40" s="126">
        <v>21963536</v>
      </c>
      <c r="E40" s="127"/>
      <c r="F40" s="127"/>
      <c r="G40" s="127"/>
      <c r="H40" s="127"/>
      <c r="I40" s="127">
        <v>26938</v>
      </c>
      <c r="J40" s="127"/>
      <c r="K40" s="127"/>
      <c r="L40" s="127"/>
      <c r="M40" s="127"/>
      <c r="N40" s="127"/>
      <c r="O40" s="127"/>
      <c r="P40" s="127">
        <v>143037</v>
      </c>
      <c r="Q40" s="127"/>
      <c r="R40" s="127"/>
      <c r="S40" s="127"/>
      <c r="T40" s="127"/>
      <c r="U40" s="127"/>
      <c r="V40" s="127">
        <v>16219</v>
      </c>
      <c r="W40" s="127">
        <v>996</v>
      </c>
      <c r="X40" s="127"/>
      <c r="Y40" s="127"/>
      <c r="Z40" s="127"/>
      <c r="AA40" s="127"/>
      <c r="AB40" s="127"/>
      <c r="AC40" s="127"/>
      <c r="AD40" s="127">
        <v>171145</v>
      </c>
      <c r="AE40" s="127"/>
      <c r="AF40" s="127"/>
      <c r="AG40" s="128"/>
      <c r="AH40" s="128"/>
      <c r="AI40" s="128">
        <f>4290+19399+4931+17072-4931+5324+771+275+3109+1408+1408+5280+25513+9279+7216-5456</f>
        <v>94888</v>
      </c>
      <c r="AJ40" s="128">
        <v>4931</v>
      </c>
      <c r="AK40" s="128"/>
      <c r="AL40" s="128"/>
      <c r="AM40" s="128">
        <v>116060</v>
      </c>
      <c r="AN40" s="128">
        <v>954</v>
      </c>
      <c r="AO40" s="128">
        <v>104227</v>
      </c>
      <c r="AP40" s="128">
        <v>6</v>
      </c>
      <c r="AQ40" s="128">
        <v>12964</v>
      </c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7"/>
      <c r="BD40" s="127"/>
      <c r="BE40" s="127"/>
      <c r="BF40" s="127">
        <v>28853</v>
      </c>
      <c r="BG40" s="127"/>
      <c r="BH40" s="127">
        <v>171788</v>
      </c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>
        <v>243741</v>
      </c>
      <c r="BY40" s="127"/>
      <c r="BZ40" s="127"/>
      <c r="CA40" s="127"/>
      <c r="CB40" s="127">
        <v>39765</v>
      </c>
      <c r="CC40" s="127"/>
      <c r="CD40" s="127"/>
      <c r="CE40" s="127"/>
      <c r="CF40" s="128">
        <v>18763</v>
      </c>
      <c r="CG40" s="128">
        <v>8500</v>
      </c>
      <c r="CH40" s="128">
        <v>2000</v>
      </c>
      <c r="CI40" s="128"/>
      <c r="CJ40" s="128"/>
      <c r="CK40" s="128">
        <v>6000</v>
      </c>
      <c r="CL40" s="128">
        <v>2000</v>
      </c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>
        <v>633084</v>
      </c>
      <c r="EF40" s="128"/>
      <c r="EG40" s="128"/>
      <c r="EH40" s="128"/>
      <c r="EI40" s="128"/>
      <c r="EJ40" s="128"/>
      <c r="EK40" s="128"/>
      <c r="EL40" s="128"/>
      <c r="EM40" s="128">
        <v>15538</v>
      </c>
      <c r="EN40" s="128">
        <v>-10619</v>
      </c>
      <c r="EO40" s="128"/>
      <c r="EP40" s="128"/>
      <c r="EQ40" s="128"/>
      <c r="ER40" s="128"/>
      <c r="ES40" s="128">
        <v>21020</v>
      </c>
      <c r="ET40" s="128"/>
      <c r="EU40" s="128"/>
      <c r="EV40" s="128"/>
      <c r="EW40" s="128"/>
      <c r="EX40" s="128"/>
      <c r="EY40" s="128">
        <v>5242</v>
      </c>
      <c r="EZ40" s="128"/>
      <c r="FA40" s="128">
        <v>13470</v>
      </c>
      <c r="FB40" s="128"/>
      <c r="FC40" s="128">
        <v>-3750</v>
      </c>
      <c r="FD40" s="128">
        <v>-720</v>
      </c>
      <c r="FE40" s="128"/>
      <c r="FF40" s="128">
        <v>7919</v>
      </c>
      <c r="FG40" s="128"/>
      <c r="FH40" s="128">
        <v>57653</v>
      </c>
      <c r="FI40" s="130"/>
      <c r="FJ40" s="130"/>
      <c r="FK40" s="130"/>
      <c r="FL40" s="130"/>
      <c r="FM40" s="128">
        <v>11319</v>
      </c>
      <c r="FN40" s="128">
        <v>-819</v>
      </c>
      <c r="FO40" s="128">
        <v>22661</v>
      </c>
      <c r="FP40" s="128">
        <v>9722</v>
      </c>
      <c r="FQ40" s="128">
        <v>24460</v>
      </c>
      <c r="FR40" s="128"/>
      <c r="FS40" s="128"/>
      <c r="FT40" s="128"/>
      <c r="FU40" s="128"/>
      <c r="FV40" s="128"/>
      <c r="FW40" s="128"/>
      <c r="FX40" s="128"/>
      <c r="FY40" s="128"/>
      <c r="FZ40" s="128"/>
      <c r="GA40" s="131"/>
      <c r="GB40" s="133">
        <v>232308</v>
      </c>
    </row>
    <row r="41" spans="1:184" s="129" customFormat="1" x14ac:dyDescent="0.2">
      <c r="A41" s="151">
        <v>854</v>
      </c>
      <c r="B41" s="124" t="s">
        <v>34</v>
      </c>
      <c r="C41" s="125">
        <f t="shared" si="1"/>
        <v>10630514</v>
      </c>
      <c r="D41" s="126">
        <v>9289841</v>
      </c>
      <c r="E41" s="127"/>
      <c r="F41" s="127">
        <v>37938</v>
      </c>
      <c r="G41" s="127"/>
      <c r="H41" s="127"/>
      <c r="I41" s="127"/>
      <c r="J41" s="127"/>
      <c r="K41" s="127"/>
      <c r="L41" s="127"/>
      <c r="M41" s="127"/>
      <c r="N41" s="127"/>
      <c r="O41" s="127"/>
      <c r="P41" s="127">
        <v>65363</v>
      </c>
      <c r="Q41" s="127"/>
      <c r="R41" s="127"/>
      <c r="S41" s="127">
        <v>12461</v>
      </c>
      <c r="T41" s="127"/>
      <c r="U41" s="127"/>
      <c r="V41" s="127"/>
      <c r="W41" s="127">
        <v>123289</v>
      </c>
      <c r="X41" s="127"/>
      <c r="Y41" s="127"/>
      <c r="Z41" s="127"/>
      <c r="AA41" s="127"/>
      <c r="AB41" s="127"/>
      <c r="AC41" s="127"/>
      <c r="AD41" s="127"/>
      <c r="AE41" s="127"/>
      <c r="AF41" s="127"/>
      <c r="AG41" s="128"/>
      <c r="AH41" s="128"/>
      <c r="AI41" s="128">
        <v>294</v>
      </c>
      <c r="AJ41" s="128"/>
      <c r="AK41" s="128"/>
      <c r="AL41" s="128"/>
      <c r="AM41" s="128">
        <v>193990</v>
      </c>
      <c r="AN41" s="128">
        <v>23270</v>
      </c>
      <c r="AO41" s="128">
        <v>10534</v>
      </c>
      <c r="AP41" s="128">
        <v>63587</v>
      </c>
      <c r="AQ41" s="128">
        <v>8997</v>
      </c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7"/>
      <c r="BD41" s="127"/>
      <c r="BE41" s="127"/>
      <c r="BF41" s="127">
        <v>235609</v>
      </c>
      <c r="BG41" s="127">
        <v>117673</v>
      </c>
      <c r="BH41" s="127">
        <v>45754</v>
      </c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>
        <v>46237</v>
      </c>
      <c r="BY41" s="127">
        <v>17592</v>
      </c>
      <c r="BZ41" s="127"/>
      <c r="CA41" s="127">
        <v>39100</v>
      </c>
      <c r="CB41" s="127"/>
      <c r="CC41" s="127"/>
      <c r="CD41" s="127"/>
      <c r="CE41" s="127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>
        <v>88000</v>
      </c>
      <c r="CW41" s="128"/>
      <c r="CX41" s="128">
        <v>-22000</v>
      </c>
      <c r="CY41" s="128"/>
      <c r="CZ41" s="128">
        <v>22000</v>
      </c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>
        <v>3832</v>
      </c>
      <c r="ET41" s="128"/>
      <c r="EU41" s="128"/>
      <c r="EV41" s="128"/>
      <c r="EW41" s="128"/>
      <c r="EX41" s="128">
        <v>-3832</v>
      </c>
      <c r="EY41" s="128">
        <v>6106</v>
      </c>
      <c r="EZ41" s="128"/>
      <c r="FA41" s="128">
        <v>4240</v>
      </c>
      <c r="FB41" s="128"/>
      <c r="FC41" s="128"/>
      <c r="FD41" s="128"/>
      <c r="FE41" s="128"/>
      <c r="FF41" s="128">
        <v>500</v>
      </c>
      <c r="FG41" s="128"/>
      <c r="FH41" s="128">
        <v>53266</v>
      </c>
      <c r="FI41" s="130">
        <v>1576</v>
      </c>
      <c r="FJ41" s="130"/>
      <c r="FK41" s="130"/>
      <c r="FL41" s="130">
        <v>-1576</v>
      </c>
      <c r="FM41" s="128">
        <v>7327</v>
      </c>
      <c r="FN41" s="128"/>
      <c r="FO41" s="128">
        <v>22522</v>
      </c>
      <c r="FP41" s="128">
        <v>6672</v>
      </c>
      <c r="FQ41" s="128">
        <v>21579</v>
      </c>
      <c r="FR41" s="128">
        <v>10000</v>
      </c>
      <c r="FS41" s="128"/>
      <c r="FT41" s="128"/>
      <c r="FU41" s="128"/>
      <c r="FV41" s="128"/>
      <c r="FW41" s="128"/>
      <c r="FX41" s="128"/>
      <c r="FY41" s="128"/>
      <c r="FZ41" s="128"/>
      <c r="GA41" s="131"/>
      <c r="GB41" s="133">
        <v>78773</v>
      </c>
    </row>
    <row r="42" spans="1:184" s="129" customFormat="1" x14ac:dyDescent="0.2">
      <c r="A42" s="151">
        <v>856</v>
      </c>
      <c r="B42" s="124" t="s">
        <v>35</v>
      </c>
      <c r="C42" s="125">
        <f t="shared" si="1"/>
        <v>24469382</v>
      </c>
      <c r="D42" s="126">
        <v>19824002</v>
      </c>
      <c r="E42" s="127">
        <v>89525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>
        <v>91938</v>
      </c>
      <c r="Q42" s="127"/>
      <c r="R42" s="127">
        <v>234862</v>
      </c>
      <c r="S42" s="127"/>
      <c r="T42" s="127"/>
      <c r="U42" s="127"/>
      <c r="V42" s="127"/>
      <c r="W42" s="127"/>
      <c r="X42" s="127">
        <v>71150</v>
      </c>
      <c r="Y42" s="127"/>
      <c r="Z42" s="127"/>
      <c r="AA42" s="127"/>
      <c r="AB42" s="127"/>
      <c r="AC42" s="127"/>
      <c r="AD42" s="127"/>
      <c r="AE42" s="127"/>
      <c r="AF42" s="127"/>
      <c r="AG42" s="128"/>
      <c r="AH42" s="128"/>
      <c r="AI42" s="128">
        <f>4983+7150+46398-20090</f>
        <v>38441</v>
      </c>
      <c r="AJ42" s="128"/>
      <c r="AK42" s="128"/>
      <c r="AL42" s="128"/>
      <c r="AM42" s="128">
        <v>558573</v>
      </c>
      <c r="AN42" s="128">
        <v>7113</v>
      </c>
      <c r="AO42" s="128">
        <v>0</v>
      </c>
      <c r="AP42" s="128">
        <v>0</v>
      </c>
      <c r="AQ42" s="128">
        <v>21040</v>
      </c>
      <c r="AR42" s="128"/>
      <c r="AS42" s="128"/>
      <c r="AT42" s="128"/>
      <c r="AU42" s="128"/>
      <c r="AV42" s="128"/>
      <c r="AW42" s="128"/>
      <c r="AX42" s="128">
        <v>400000</v>
      </c>
      <c r="AY42" s="128"/>
      <c r="AZ42" s="128"/>
      <c r="BA42" s="128"/>
      <c r="BB42" s="128"/>
      <c r="BC42" s="127"/>
      <c r="BD42" s="127"/>
      <c r="BE42" s="127"/>
      <c r="BF42" s="127">
        <v>1484722</v>
      </c>
      <c r="BG42" s="127">
        <v>133460</v>
      </c>
      <c r="BH42" s="127">
        <v>22571</v>
      </c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>
        <v>106052</v>
      </c>
      <c r="BY42" s="127">
        <v>30050</v>
      </c>
      <c r="BZ42" s="127"/>
      <c r="CA42" s="127"/>
      <c r="CB42" s="127"/>
      <c r="CC42" s="127"/>
      <c r="CD42" s="127"/>
      <c r="CE42" s="127"/>
      <c r="CF42" s="128"/>
      <c r="CG42" s="128">
        <v>6500</v>
      </c>
      <c r="CH42" s="128"/>
      <c r="CI42" s="128"/>
      <c r="CJ42" s="128"/>
      <c r="CK42" s="128"/>
      <c r="CL42" s="128"/>
      <c r="CM42" s="128"/>
      <c r="CN42" s="128"/>
      <c r="CO42" s="128"/>
      <c r="CP42" s="128"/>
      <c r="CQ42" s="128">
        <v>50000</v>
      </c>
      <c r="CR42" s="128"/>
      <c r="CS42" s="128"/>
      <c r="CT42" s="128">
        <v>22645</v>
      </c>
      <c r="CU42" s="128"/>
      <c r="CV42" s="128"/>
      <c r="CW42" s="128"/>
      <c r="CX42" s="128"/>
      <c r="CY42" s="128">
        <v>42000</v>
      </c>
      <c r="CZ42" s="128"/>
      <c r="DA42" s="128"/>
      <c r="DB42" s="128">
        <v>-4500</v>
      </c>
      <c r="DC42" s="128"/>
      <c r="DD42" s="128"/>
      <c r="DE42" s="128"/>
      <c r="DF42" s="128"/>
      <c r="DG42" s="128"/>
      <c r="DH42" s="128"/>
      <c r="DI42" s="128"/>
      <c r="DJ42" s="128">
        <v>554790</v>
      </c>
      <c r="DK42" s="128"/>
      <c r="DL42" s="128"/>
      <c r="DM42" s="128"/>
      <c r="DN42" s="128"/>
      <c r="DO42" s="128"/>
      <c r="DP42" s="128">
        <v>216218</v>
      </c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>
        <v>15538</v>
      </c>
      <c r="EN42" s="128">
        <v>-10771</v>
      </c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>
        <v>500</v>
      </c>
      <c r="EZ42" s="128"/>
      <c r="FA42" s="128">
        <v>12280</v>
      </c>
      <c r="FB42" s="128"/>
      <c r="FC42" s="128"/>
      <c r="FD42" s="128"/>
      <c r="FE42" s="128"/>
      <c r="FF42" s="128"/>
      <c r="FG42" s="128"/>
      <c r="FH42" s="128">
        <v>63805</v>
      </c>
      <c r="FI42" s="130">
        <v>9005</v>
      </c>
      <c r="FJ42" s="130"/>
      <c r="FK42" s="130"/>
      <c r="FL42" s="130">
        <v>-4194</v>
      </c>
      <c r="FM42" s="128">
        <v>45275</v>
      </c>
      <c r="FN42" s="128"/>
      <c r="FO42" s="128">
        <v>22092</v>
      </c>
      <c r="FP42" s="128">
        <v>9324</v>
      </c>
      <c r="FQ42" s="128">
        <v>24084</v>
      </c>
      <c r="FR42" s="128"/>
      <c r="FS42" s="128"/>
      <c r="FT42" s="128">
        <v>5000</v>
      </c>
      <c r="FU42" s="128"/>
      <c r="FV42" s="128"/>
      <c r="FW42" s="128"/>
      <c r="FX42" s="128"/>
      <c r="FY42" s="128"/>
      <c r="FZ42" s="128"/>
      <c r="GA42" s="131">
        <v>40572</v>
      </c>
      <c r="GB42" s="133">
        <v>235720</v>
      </c>
    </row>
    <row r="43" spans="1:184" s="129" customFormat="1" x14ac:dyDescent="0.2">
      <c r="A43" s="151">
        <v>860</v>
      </c>
      <c r="B43" s="124" t="s">
        <v>36</v>
      </c>
      <c r="C43" s="125">
        <f t="shared" si="1"/>
        <v>7654368</v>
      </c>
      <c r="D43" s="126">
        <v>6294169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>
        <v>22635</v>
      </c>
      <c r="Q43" s="127">
        <v>5870</v>
      </c>
      <c r="R43" s="127"/>
      <c r="S43" s="127"/>
      <c r="T43" s="127"/>
      <c r="U43" s="127"/>
      <c r="V43" s="127">
        <v>17585</v>
      </c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8"/>
      <c r="AH43" s="128"/>
      <c r="AI43" s="128"/>
      <c r="AJ43" s="128"/>
      <c r="AK43" s="128"/>
      <c r="AL43" s="128"/>
      <c r="AM43" s="128">
        <v>204135</v>
      </c>
      <c r="AN43" s="128">
        <v>18391</v>
      </c>
      <c r="AO43" s="128">
        <v>0</v>
      </c>
      <c r="AP43" s="128">
        <v>0</v>
      </c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7"/>
      <c r="BD43" s="127"/>
      <c r="BE43" s="127"/>
      <c r="BF43" s="127"/>
      <c r="BG43" s="127">
        <v>170203</v>
      </c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>
        <v>57980</v>
      </c>
      <c r="BY43" s="127">
        <v>31534</v>
      </c>
      <c r="BZ43" s="127"/>
      <c r="CA43" s="127">
        <v>38606</v>
      </c>
      <c r="CB43" s="127"/>
      <c r="CC43" s="127"/>
      <c r="CD43" s="127"/>
      <c r="CE43" s="127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>
        <v>2551</v>
      </c>
      <c r="EZ43" s="128">
        <v>-2551</v>
      </c>
      <c r="FA43" s="128">
        <v>2285</v>
      </c>
      <c r="FB43" s="128"/>
      <c r="FC43" s="128"/>
      <c r="FD43" s="128"/>
      <c r="FE43" s="128"/>
      <c r="FF43" s="128">
        <v>586</v>
      </c>
      <c r="FG43" s="128">
        <v>-387</v>
      </c>
      <c r="FH43" s="128">
        <v>36881</v>
      </c>
      <c r="FI43" s="130"/>
      <c r="FJ43" s="130"/>
      <c r="FK43" s="130"/>
      <c r="FL43" s="130"/>
      <c r="FM43" s="128">
        <v>5648</v>
      </c>
      <c r="FN43" s="128">
        <v>-1064</v>
      </c>
      <c r="FO43" s="128">
        <v>21393</v>
      </c>
      <c r="FP43" s="128">
        <v>6027</v>
      </c>
      <c r="FQ43" s="128">
        <v>20970</v>
      </c>
      <c r="FR43" s="128"/>
      <c r="FS43" s="128"/>
      <c r="FT43" s="128"/>
      <c r="FU43" s="128"/>
      <c r="FV43" s="128"/>
      <c r="FW43" s="128"/>
      <c r="FX43" s="128">
        <v>412340</v>
      </c>
      <c r="FY43" s="128">
        <v>237660</v>
      </c>
      <c r="FZ43" s="128"/>
      <c r="GA43" s="131"/>
      <c r="GB43" s="133">
        <v>50921</v>
      </c>
    </row>
    <row r="44" spans="1:184" s="129" customFormat="1" x14ac:dyDescent="0.2">
      <c r="A44" s="151">
        <v>861</v>
      </c>
      <c r="B44" s="124" t="s">
        <v>37</v>
      </c>
      <c r="C44" s="125">
        <f t="shared" si="1"/>
        <v>15287024</v>
      </c>
      <c r="D44" s="126">
        <v>12466642</v>
      </c>
      <c r="E44" s="127"/>
      <c r="F44" s="127"/>
      <c r="G44" s="127"/>
      <c r="H44" s="127"/>
      <c r="I44" s="127">
        <v>78238</v>
      </c>
      <c r="J44" s="127"/>
      <c r="K44" s="127"/>
      <c r="L44" s="127"/>
      <c r="M44" s="127"/>
      <c r="N44" s="127"/>
      <c r="O44" s="127"/>
      <c r="P44" s="127">
        <v>51240</v>
      </c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8"/>
      <c r="AH44" s="128"/>
      <c r="AI44" s="128">
        <f>3960+4180+869</f>
        <v>9009</v>
      </c>
      <c r="AJ44" s="128"/>
      <c r="AK44" s="128"/>
      <c r="AL44" s="128"/>
      <c r="AM44" s="128">
        <v>725986</v>
      </c>
      <c r="AN44" s="128">
        <v>0</v>
      </c>
      <c r="AO44" s="128">
        <v>0</v>
      </c>
      <c r="AP44" s="128">
        <v>0</v>
      </c>
      <c r="AQ44" s="128">
        <v>12964</v>
      </c>
      <c r="AR44" s="128"/>
      <c r="AS44" s="128"/>
      <c r="AT44" s="128"/>
      <c r="AU44" s="128"/>
      <c r="AV44" s="128"/>
      <c r="AW44" s="128"/>
      <c r="AX44" s="128"/>
      <c r="AY44" s="128">
        <v>400000</v>
      </c>
      <c r="AZ44" s="128">
        <v>500000</v>
      </c>
      <c r="BA44" s="128"/>
      <c r="BB44" s="128"/>
      <c r="BC44" s="127"/>
      <c r="BD44" s="127"/>
      <c r="BE44" s="127"/>
      <c r="BF44" s="127">
        <v>136460</v>
      </c>
      <c r="BG44" s="127">
        <v>141436</v>
      </c>
      <c r="BH44" s="127">
        <v>126684</v>
      </c>
      <c r="BI44" s="127"/>
      <c r="BJ44" s="127">
        <v>25144</v>
      </c>
      <c r="BK44" s="127"/>
      <c r="BL44" s="127">
        <v>34000</v>
      </c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>
        <v>44409</v>
      </c>
      <c r="BY44" s="127"/>
      <c r="BZ44" s="127"/>
      <c r="CA44" s="127"/>
      <c r="CB44" s="127">
        <v>162000</v>
      </c>
      <c r="CC44" s="127"/>
      <c r="CD44" s="127"/>
      <c r="CE44" s="127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>
        <v>100000</v>
      </c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>
        <v>15538</v>
      </c>
      <c r="EN44" s="128">
        <v>-14072</v>
      </c>
      <c r="EO44" s="128"/>
      <c r="EP44" s="128"/>
      <c r="EQ44" s="128"/>
      <c r="ER44" s="128"/>
      <c r="ES44" s="128">
        <v>11098</v>
      </c>
      <c r="ET44" s="128"/>
      <c r="EU44" s="128"/>
      <c r="EV44" s="128"/>
      <c r="EW44" s="128"/>
      <c r="EX44" s="128"/>
      <c r="EY44" s="128"/>
      <c r="EZ44" s="128"/>
      <c r="FA44" s="128">
        <v>14932</v>
      </c>
      <c r="FB44" s="128"/>
      <c r="FC44" s="128"/>
      <c r="FD44" s="128"/>
      <c r="FE44" s="128"/>
      <c r="FF44" s="128"/>
      <c r="FG44" s="128"/>
      <c r="FH44" s="128">
        <v>40684</v>
      </c>
      <c r="FI44" s="130"/>
      <c r="FJ44" s="130"/>
      <c r="FK44" s="130"/>
      <c r="FL44" s="130"/>
      <c r="FM44" s="128">
        <v>14432</v>
      </c>
      <c r="FN44" s="128"/>
      <c r="FO44" s="128">
        <v>23806</v>
      </c>
      <c r="FP44" s="128">
        <v>7318</v>
      </c>
      <c r="FQ44" s="128">
        <v>22189</v>
      </c>
      <c r="FR44" s="128"/>
      <c r="FS44" s="128"/>
      <c r="FT44" s="128"/>
      <c r="FU44" s="128"/>
      <c r="FV44" s="128"/>
      <c r="FW44" s="128"/>
      <c r="FX44" s="128"/>
      <c r="FY44" s="128"/>
      <c r="FZ44" s="128"/>
      <c r="GA44" s="131"/>
      <c r="GB44" s="133">
        <v>136887</v>
      </c>
    </row>
    <row r="45" spans="1:184" s="129" customFormat="1" x14ac:dyDescent="0.2">
      <c r="A45" s="151">
        <v>862</v>
      </c>
      <c r="B45" s="124" t="s">
        <v>38</v>
      </c>
      <c r="C45" s="125">
        <f t="shared" si="1"/>
        <v>55740235</v>
      </c>
      <c r="D45" s="126">
        <v>47913557</v>
      </c>
      <c r="E45" s="127">
        <v>161075</v>
      </c>
      <c r="F45" s="127"/>
      <c r="G45" s="127">
        <v>-10086</v>
      </c>
      <c r="H45" s="127"/>
      <c r="I45" s="127"/>
      <c r="J45" s="127"/>
      <c r="K45" s="127"/>
      <c r="L45" s="127"/>
      <c r="M45" s="127"/>
      <c r="N45" s="127"/>
      <c r="O45" s="127"/>
      <c r="P45" s="127">
        <v>440678</v>
      </c>
      <c r="Q45" s="127"/>
      <c r="R45" s="127">
        <v>383382</v>
      </c>
      <c r="S45" s="127"/>
      <c r="T45" s="127"/>
      <c r="U45" s="127"/>
      <c r="V45" s="127"/>
      <c r="W45" s="127">
        <v>11323</v>
      </c>
      <c r="X45" s="127"/>
      <c r="Y45" s="127"/>
      <c r="Z45" s="127"/>
      <c r="AA45" s="127">
        <v>476</v>
      </c>
      <c r="AB45" s="127"/>
      <c r="AC45" s="127"/>
      <c r="AD45" s="127"/>
      <c r="AE45" s="127"/>
      <c r="AF45" s="127"/>
      <c r="AG45" s="128"/>
      <c r="AH45" s="128"/>
      <c r="AI45" s="128">
        <f>18039+7231-352+2461+7815+17916+818+11276+11753+20523+24260+2563+6950+33765</f>
        <v>165018</v>
      </c>
      <c r="AJ45" s="128"/>
      <c r="AK45" s="128"/>
      <c r="AL45" s="128"/>
      <c r="AM45" s="128">
        <v>105229</v>
      </c>
      <c r="AN45" s="128">
        <v>0</v>
      </c>
      <c r="AO45" s="128">
        <v>102233</v>
      </c>
      <c r="AP45" s="128">
        <v>0</v>
      </c>
      <c r="AQ45" s="128">
        <v>77146</v>
      </c>
      <c r="AR45" s="128"/>
      <c r="AS45" s="128"/>
      <c r="AT45" s="128"/>
      <c r="AU45" s="128"/>
      <c r="AV45" s="128"/>
      <c r="AW45" s="128"/>
      <c r="AX45" s="128">
        <v>113697</v>
      </c>
      <c r="AY45" s="128"/>
      <c r="AZ45" s="128"/>
      <c r="BA45" s="128"/>
      <c r="BB45" s="128">
        <v>494040</v>
      </c>
      <c r="BC45" s="127"/>
      <c r="BD45" s="127"/>
      <c r="BE45" s="127"/>
      <c r="BF45" s="127">
        <v>1005535</v>
      </c>
      <c r="BG45" s="127"/>
      <c r="BH45" s="127">
        <v>125723</v>
      </c>
      <c r="BI45" s="127"/>
      <c r="BJ45" s="127"/>
      <c r="BK45" s="127">
        <v>60000</v>
      </c>
      <c r="BL45" s="127"/>
      <c r="BM45" s="127">
        <v>25500</v>
      </c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>
        <v>284971</v>
      </c>
      <c r="BY45" s="127">
        <v>14601</v>
      </c>
      <c r="BZ45" s="127"/>
      <c r="CA45" s="127">
        <v>47372</v>
      </c>
      <c r="CB45" s="127">
        <v>97910</v>
      </c>
      <c r="CC45" s="127"/>
      <c r="CD45" s="127"/>
      <c r="CE45" s="127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>
        <v>2000</v>
      </c>
      <c r="CP45" s="128"/>
      <c r="CQ45" s="128"/>
      <c r="CR45" s="128">
        <v>899454</v>
      </c>
      <c r="CS45" s="128">
        <v>8107</v>
      </c>
      <c r="CT45" s="128">
        <v>126995</v>
      </c>
      <c r="CU45" s="128">
        <v>46750</v>
      </c>
      <c r="CV45" s="128"/>
      <c r="CW45" s="128"/>
      <c r="CX45" s="128">
        <v>-32000</v>
      </c>
      <c r="CY45" s="128">
        <v>36600</v>
      </c>
      <c r="CZ45" s="128">
        <v>10763</v>
      </c>
      <c r="DA45" s="128"/>
      <c r="DB45" s="128"/>
      <c r="DC45" s="128">
        <v>353689</v>
      </c>
      <c r="DD45" s="128">
        <v>378095</v>
      </c>
      <c r="DE45" s="128">
        <v>-378095</v>
      </c>
      <c r="DF45" s="128">
        <v>378095</v>
      </c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>
        <v>1325625</v>
      </c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>
        <v>26264</v>
      </c>
      <c r="ET45" s="128"/>
      <c r="EU45" s="128"/>
      <c r="EV45" s="128"/>
      <c r="EW45" s="128"/>
      <c r="EX45" s="128">
        <v>-3739</v>
      </c>
      <c r="EY45" s="128"/>
      <c r="EZ45" s="128"/>
      <c r="FA45" s="128">
        <v>14995</v>
      </c>
      <c r="FB45" s="128"/>
      <c r="FC45" s="128"/>
      <c r="FD45" s="128"/>
      <c r="FE45" s="128"/>
      <c r="FF45" s="128"/>
      <c r="FG45" s="128"/>
      <c r="FH45" s="128">
        <v>103682</v>
      </c>
      <c r="FI45" s="130">
        <v>945</v>
      </c>
      <c r="FJ45" s="130"/>
      <c r="FK45" s="130"/>
      <c r="FL45" s="130">
        <v>-445</v>
      </c>
      <c r="FM45" s="128">
        <v>5828</v>
      </c>
      <c r="FN45" s="128"/>
      <c r="FO45" s="128">
        <v>29686</v>
      </c>
      <c r="FP45" s="128">
        <v>16134</v>
      </c>
      <c r="FQ45" s="128">
        <v>30515</v>
      </c>
      <c r="FR45" s="128"/>
      <c r="FS45" s="128"/>
      <c r="FT45" s="128"/>
      <c r="FU45" s="128"/>
      <c r="FV45" s="128"/>
      <c r="FW45" s="128">
        <v>-35000</v>
      </c>
      <c r="FX45" s="128"/>
      <c r="FY45" s="128"/>
      <c r="FZ45" s="128"/>
      <c r="GA45" s="131">
        <v>38676</v>
      </c>
      <c r="GB45" s="133">
        <v>737236</v>
      </c>
    </row>
    <row r="46" spans="1:184" s="129" customFormat="1" x14ac:dyDescent="0.2">
      <c r="A46" s="151">
        <v>864</v>
      </c>
      <c r="B46" s="124" t="s">
        <v>39</v>
      </c>
      <c r="C46" s="125">
        <f t="shared" si="1"/>
        <v>25670107</v>
      </c>
      <c r="D46" s="126">
        <v>20194794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>
        <v>3317</v>
      </c>
      <c r="Y46" s="127"/>
      <c r="Z46" s="127"/>
      <c r="AA46" s="127"/>
      <c r="AB46" s="127"/>
      <c r="AC46" s="127"/>
      <c r="AD46" s="127">
        <v>288153</v>
      </c>
      <c r="AE46" s="127"/>
      <c r="AF46" s="127"/>
      <c r="AG46" s="128"/>
      <c r="AH46" s="128"/>
      <c r="AI46" s="128">
        <f>57389+1971+9291+3992+550+12845+7131+4473+9396+825+4013+2200+13753+466+29190+6003+3300+970893+16887+20570+10191+2020+10698+6003+60844+2641+4400+1676+11503-660</f>
        <v>1284454</v>
      </c>
      <c r="AJ46" s="128"/>
      <c r="AK46" s="128"/>
      <c r="AL46" s="128"/>
      <c r="AM46" s="128">
        <v>298176</v>
      </c>
      <c r="AN46" s="128">
        <v>2782</v>
      </c>
      <c r="AO46" s="128">
        <v>113095</v>
      </c>
      <c r="AP46" s="128">
        <v>199660</v>
      </c>
      <c r="AQ46" s="128">
        <v>26211</v>
      </c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7">
        <v>140483</v>
      </c>
      <c r="BD46" s="127"/>
      <c r="BE46" s="127"/>
      <c r="BF46" s="127">
        <v>239268</v>
      </c>
      <c r="BG46" s="127">
        <v>132601</v>
      </c>
      <c r="BH46" s="127">
        <v>18978</v>
      </c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>
        <v>82400</v>
      </c>
      <c r="BV46" s="127"/>
      <c r="BW46" s="127"/>
      <c r="BX46" s="127">
        <v>287613</v>
      </c>
      <c r="BY46" s="127">
        <v>8909</v>
      </c>
      <c r="BZ46" s="127"/>
      <c r="CA46" s="127">
        <v>54448</v>
      </c>
      <c r="CB46" s="127">
        <v>176000</v>
      </c>
      <c r="CC46" s="127"/>
      <c r="CD46" s="127"/>
      <c r="CE46" s="127"/>
      <c r="CF46" s="128">
        <v>4250</v>
      </c>
      <c r="CG46" s="128"/>
      <c r="CH46" s="128">
        <v>12000</v>
      </c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>
        <v>224775</v>
      </c>
      <c r="CU46" s="128"/>
      <c r="CV46" s="128">
        <v>91750</v>
      </c>
      <c r="CW46" s="128">
        <v>25250</v>
      </c>
      <c r="CX46" s="128">
        <v>-40796</v>
      </c>
      <c r="CY46" s="128"/>
      <c r="CZ46" s="128">
        <v>80249</v>
      </c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>
        <v>419752</v>
      </c>
      <c r="DP46" s="128">
        <v>949462</v>
      </c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>
        <v>113</v>
      </c>
      <c r="ET46" s="128"/>
      <c r="EU46" s="128"/>
      <c r="EV46" s="128"/>
      <c r="EW46" s="128"/>
      <c r="EX46" s="128"/>
      <c r="EY46" s="128"/>
      <c r="EZ46" s="128"/>
      <c r="FA46" s="128">
        <v>10330</v>
      </c>
      <c r="FB46" s="128"/>
      <c r="FC46" s="128"/>
      <c r="FD46" s="128"/>
      <c r="FE46" s="128"/>
      <c r="FF46" s="128"/>
      <c r="FG46" s="128"/>
      <c r="FH46" s="128">
        <v>66357</v>
      </c>
      <c r="FI46" s="130"/>
      <c r="FJ46" s="130"/>
      <c r="FK46" s="130"/>
      <c r="FL46" s="130"/>
      <c r="FM46" s="128">
        <v>6819</v>
      </c>
      <c r="FN46" s="128"/>
      <c r="FO46" s="128">
        <v>22875</v>
      </c>
      <c r="FP46" s="128">
        <v>9494</v>
      </c>
      <c r="FQ46" s="128">
        <v>24244</v>
      </c>
      <c r="FR46" s="128"/>
      <c r="FS46" s="128"/>
      <c r="FT46" s="128"/>
      <c r="FU46" s="128"/>
      <c r="FV46" s="128">
        <v>3500</v>
      </c>
      <c r="FW46" s="128"/>
      <c r="FX46" s="128"/>
      <c r="FY46" s="128"/>
      <c r="FZ46" s="128"/>
      <c r="GA46" s="131"/>
      <c r="GB46" s="133">
        <v>208341</v>
      </c>
    </row>
    <row r="47" spans="1:184" s="129" customFormat="1" x14ac:dyDescent="0.2">
      <c r="A47" s="151">
        <v>866</v>
      </c>
      <c r="B47" s="124" t="s">
        <v>40</v>
      </c>
      <c r="C47" s="125">
        <f t="shared" si="1"/>
        <v>25166341</v>
      </c>
      <c r="D47" s="126">
        <v>20236089</v>
      </c>
      <c r="E47" s="127">
        <v>141304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>
        <v>169440</v>
      </c>
      <c r="Q47" s="127"/>
      <c r="R47" s="127">
        <v>179353</v>
      </c>
      <c r="S47" s="127"/>
      <c r="T47" s="127"/>
      <c r="U47" s="127"/>
      <c r="V47" s="127"/>
      <c r="W47" s="127"/>
      <c r="X47" s="127">
        <v>47247</v>
      </c>
      <c r="Y47" s="127"/>
      <c r="Z47" s="127"/>
      <c r="AA47" s="127"/>
      <c r="AB47" s="127"/>
      <c r="AC47" s="127"/>
      <c r="AD47" s="127">
        <v>8952</v>
      </c>
      <c r="AE47" s="127"/>
      <c r="AF47" s="127"/>
      <c r="AG47" s="128"/>
      <c r="AH47" s="128"/>
      <c r="AI47" s="128">
        <f>11990+321+6175+224+411+1115+2771+2610+990+2025+966+1981+1383+880+38500+131+765</f>
        <v>73238</v>
      </c>
      <c r="AJ47" s="128"/>
      <c r="AK47" s="128"/>
      <c r="AL47" s="128"/>
      <c r="AM47" s="128">
        <v>1036480</v>
      </c>
      <c r="AN47" s="128">
        <v>808</v>
      </c>
      <c r="AO47" s="128">
        <v>0</v>
      </c>
      <c r="AP47" s="128">
        <v>0</v>
      </c>
      <c r="AQ47" s="128">
        <v>26849</v>
      </c>
      <c r="AR47" s="128"/>
      <c r="AS47" s="128"/>
      <c r="AT47" s="128">
        <v>25000</v>
      </c>
      <c r="AU47" s="128"/>
      <c r="AV47" s="128"/>
      <c r="AW47" s="128"/>
      <c r="AX47" s="128">
        <v>347463</v>
      </c>
      <c r="AY47" s="128"/>
      <c r="AZ47" s="128"/>
      <c r="BA47" s="128"/>
      <c r="BB47" s="128"/>
      <c r="BC47" s="127">
        <v>196509</v>
      </c>
      <c r="BD47" s="127"/>
      <c r="BE47" s="127"/>
      <c r="BF47" s="127">
        <v>590038</v>
      </c>
      <c r="BG47" s="127">
        <v>174990</v>
      </c>
      <c r="BH47" s="127">
        <v>191504</v>
      </c>
      <c r="BI47" s="127"/>
      <c r="BJ47" s="127"/>
      <c r="BK47" s="127"/>
      <c r="BL47" s="127"/>
      <c r="BM47" s="127"/>
      <c r="BN47" s="127"/>
      <c r="BO47" s="127"/>
      <c r="BP47" s="127"/>
      <c r="BQ47" s="127">
        <v>247200</v>
      </c>
      <c r="BR47" s="127"/>
      <c r="BS47" s="127"/>
      <c r="BT47" s="127"/>
      <c r="BU47" s="127"/>
      <c r="BV47" s="127"/>
      <c r="BW47" s="127"/>
      <c r="BX47" s="127">
        <v>159916</v>
      </c>
      <c r="BY47" s="127">
        <v>50362</v>
      </c>
      <c r="BZ47" s="127"/>
      <c r="CA47" s="127">
        <v>41772</v>
      </c>
      <c r="CB47" s="127">
        <v>157584</v>
      </c>
      <c r="CC47" s="127"/>
      <c r="CD47" s="127"/>
      <c r="CE47" s="127"/>
      <c r="CF47" s="128"/>
      <c r="CG47" s="128">
        <v>4250</v>
      </c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>
        <v>28741</v>
      </c>
      <c r="CU47" s="128"/>
      <c r="CV47" s="128"/>
      <c r="CW47" s="128"/>
      <c r="CX47" s="128">
        <v>-20140</v>
      </c>
      <c r="CY47" s="128"/>
      <c r="CZ47" s="128">
        <v>6265</v>
      </c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>
        <v>1940</v>
      </c>
      <c r="DP47" s="128">
        <v>364150</v>
      </c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>
        <v>9606</v>
      </c>
      <c r="EI47" s="128"/>
      <c r="EJ47" s="128"/>
      <c r="EK47" s="128"/>
      <c r="EL47" s="128"/>
      <c r="EM47" s="128"/>
      <c r="EN47" s="128"/>
      <c r="EO47" s="128"/>
      <c r="EP47" s="128"/>
      <c r="EQ47" s="128">
        <v>194000</v>
      </c>
      <c r="ER47" s="128"/>
      <c r="ES47" s="128"/>
      <c r="ET47" s="128"/>
      <c r="EU47" s="128"/>
      <c r="EV47" s="128"/>
      <c r="EW47" s="128"/>
      <c r="EX47" s="128"/>
      <c r="EY47" s="128"/>
      <c r="EZ47" s="128"/>
      <c r="FA47" s="128">
        <v>18117</v>
      </c>
      <c r="FB47" s="128"/>
      <c r="FC47" s="128"/>
      <c r="FD47" s="128"/>
      <c r="FE47" s="128"/>
      <c r="FF47" s="128">
        <v>31688</v>
      </c>
      <c r="FG47" s="128">
        <v>-299</v>
      </c>
      <c r="FH47" s="128">
        <v>69311</v>
      </c>
      <c r="FI47" s="130"/>
      <c r="FJ47" s="130"/>
      <c r="FK47" s="130"/>
      <c r="FL47" s="130"/>
      <c r="FM47" s="128">
        <v>16712</v>
      </c>
      <c r="FN47" s="128"/>
      <c r="FO47" s="128">
        <v>27466</v>
      </c>
      <c r="FP47" s="128">
        <v>9334</v>
      </c>
      <c r="FQ47" s="128">
        <v>24093</v>
      </c>
      <c r="FR47" s="128">
        <v>10000</v>
      </c>
      <c r="FS47" s="128"/>
      <c r="FT47" s="128"/>
      <c r="FU47" s="128"/>
      <c r="FV47" s="128"/>
      <c r="FW47" s="128"/>
      <c r="FX47" s="128"/>
      <c r="FY47" s="128"/>
      <c r="FZ47" s="128"/>
      <c r="GA47" s="131">
        <v>39390</v>
      </c>
      <c r="GB47" s="133">
        <v>229619</v>
      </c>
    </row>
    <row r="48" spans="1:184" s="129" customFormat="1" x14ac:dyDescent="0.2">
      <c r="A48" s="151">
        <v>868</v>
      </c>
      <c r="B48" s="124" t="s">
        <v>41</v>
      </c>
      <c r="C48" s="125">
        <f t="shared" si="1"/>
        <v>8955490</v>
      </c>
      <c r="D48" s="126">
        <f>6768444+221595</f>
        <v>6990039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>
        <v>41340</v>
      </c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>
        <v>68958</v>
      </c>
      <c r="AE48" s="127"/>
      <c r="AF48" s="127"/>
      <c r="AG48" s="128"/>
      <c r="AH48" s="128"/>
      <c r="AI48" s="128"/>
      <c r="AJ48" s="128"/>
      <c r="AK48" s="128"/>
      <c r="AL48" s="128"/>
      <c r="AM48" s="128">
        <v>124894</v>
      </c>
      <c r="AN48" s="128">
        <v>5748</v>
      </c>
      <c r="AO48" s="128">
        <v>0</v>
      </c>
      <c r="AP48" s="128">
        <v>8703</v>
      </c>
      <c r="AQ48" s="128">
        <v>7367</v>
      </c>
      <c r="AR48" s="128"/>
      <c r="AS48" s="128"/>
      <c r="AT48" s="128"/>
      <c r="AU48" s="128"/>
      <c r="AV48" s="128"/>
      <c r="AW48" s="128"/>
      <c r="AX48" s="128"/>
      <c r="AY48" s="128"/>
      <c r="AZ48" s="128"/>
      <c r="BA48" s="128">
        <v>500000</v>
      </c>
      <c r="BB48" s="128"/>
      <c r="BC48" s="127"/>
      <c r="BD48" s="127"/>
      <c r="BE48" s="127"/>
      <c r="BF48" s="127">
        <v>623462</v>
      </c>
      <c r="BG48" s="127"/>
      <c r="BH48" s="127">
        <v>214984</v>
      </c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>
        <v>135440</v>
      </c>
      <c r="CU48" s="128"/>
      <c r="CV48" s="128"/>
      <c r="CW48" s="128"/>
      <c r="CX48" s="128"/>
      <c r="CY48" s="128"/>
      <c r="CZ48" s="128">
        <v>22000</v>
      </c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>
        <v>20000</v>
      </c>
      <c r="EC48" s="128"/>
      <c r="ED48" s="128"/>
      <c r="EE48" s="128"/>
      <c r="EF48" s="128"/>
      <c r="EG48" s="128"/>
      <c r="EH48" s="128"/>
      <c r="EI48" s="128">
        <v>13308</v>
      </c>
      <c r="EJ48" s="128"/>
      <c r="EK48" s="128"/>
      <c r="EL48" s="128"/>
      <c r="EM48" s="128">
        <v>15538</v>
      </c>
      <c r="EN48" s="128">
        <v>-15538</v>
      </c>
      <c r="EO48" s="128"/>
      <c r="EP48" s="128"/>
      <c r="EQ48" s="128"/>
      <c r="ER48" s="128"/>
      <c r="ES48" s="128">
        <v>22195</v>
      </c>
      <c r="ET48" s="128"/>
      <c r="EU48" s="128"/>
      <c r="EV48" s="128"/>
      <c r="EW48" s="128"/>
      <c r="EX48" s="128">
        <v>-655</v>
      </c>
      <c r="EY48" s="128">
        <v>7651</v>
      </c>
      <c r="EZ48" s="128">
        <v>-7651</v>
      </c>
      <c r="FA48" s="128">
        <v>118</v>
      </c>
      <c r="FB48" s="128"/>
      <c r="FC48" s="128"/>
      <c r="FD48" s="128"/>
      <c r="FE48" s="128"/>
      <c r="FF48" s="128"/>
      <c r="FG48" s="128"/>
      <c r="FH48" s="128">
        <v>48539</v>
      </c>
      <c r="FI48" s="130">
        <v>2630</v>
      </c>
      <c r="FJ48" s="130"/>
      <c r="FK48" s="130"/>
      <c r="FL48" s="130"/>
      <c r="FM48" s="128">
        <v>35569</v>
      </c>
      <c r="FN48" s="128"/>
      <c r="FO48" s="128">
        <v>44412</v>
      </c>
      <c r="FP48" s="128">
        <v>6089</v>
      </c>
      <c r="FQ48" s="128">
        <v>21028</v>
      </c>
      <c r="FR48" s="128"/>
      <c r="FS48" s="128"/>
      <c r="FT48" s="128"/>
      <c r="FU48" s="128">
        <v>-30000</v>
      </c>
      <c r="FV48" s="128"/>
      <c r="FW48" s="128"/>
      <c r="FX48" s="128"/>
      <c r="FY48" s="128"/>
      <c r="FZ48" s="128"/>
      <c r="GA48" s="131"/>
      <c r="GB48" s="133">
        <v>29322</v>
      </c>
    </row>
    <row r="49" spans="1:184" s="129" customFormat="1" x14ac:dyDescent="0.2">
      <c r="A49" s="151">
        <v>870</v>
      </c>
      <c r="B49" s="124" t="s">
        <v>42</v>
      </c>
      <c r="C49" s="125">
        <f t="shared" si="1"/>
        <v>27887192</v>
      </c>
      <c r="D49" s="126">
        <v>23238838</v>
      </c>
      <c r="E49" s="127"/>
      <c r="F49" s="127"/>
      <c r="G49" s="127"/>
      <c r="H49" s="127"/>
      <c r="I49" s="127"/>
      <c r="J49" s="127"/>
      <c r="K49" s="127"/>
      <c r="L49" s="127">
        <v>105677</v>
      </c>
      <c r="M49" s="127"/>
      <c r="N49" s="127"/>
      <c r="O49" s="127"/>
      <c r="P49" s="127">
        <v>66398</v>
      </c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>
        <v>364966</v>
      </c>
      <c r="AE49" s="127"/>
      <c r="AF49" s="127"/>
      <c r="AG49" s="128">
        <v>131868</v>
      </c>
      <c r="AH49" s="128">
        <v>-80191</v>
      </c>
      <c r="AI49" s="128">
        <f>2167+2695+706</f>
        <v>5568</v>
      </c>
      <c r="AJ49" s="128"/>
      <c r="AK49" s="128"/>
      <c r="AL49" s="128"/>
      <c r="AM49" s="128">
        <v>614819</v>
      </c>
      <c r="AN49" s="128">
        <v>7792</v>
      </c>
      <c r="AO49" s="128">
        <v>6247</v>
      </c>
      <c r="AP49" s="128">
        <v>113592</v>
      </c>
      <c r="AQ49" s="128">
        <v>31241</v>
      </c>
      <c r="AR49" s="128"/>
      <c r="AS49" s="128"/>
      <c r="AT49" s="128"/>
      <c r="AU49" s="128"/>
      <c r="AV49" s="128"/>
      <c r="AW49" s="128"/>
      <c r="AX49" s="128"/>
      <c r="AY49" s="128"/>
      <c r="AZ49" s="128">
        <v>500000</v>
      </c>
      <c r="BA49" s="128"/>
      <c r="BB49" s="128"/>
      <c r="BC49" s="127"/>
      <c r="BD49" s="127"/>
      <c r="BE49" s="127"/>
      <c r="BF49" s="127">
        <v>1222810</v>
      </c>
      <c r="BG49" s="127"/>
      <c r="BH49" s="127">
        <v>97336</v>
      </c>
      <c r="BI49" s="127"/>
      <c r="BJ49" s="127">
        <v>35000</v>
      </c>
      <c r="BK49" s="127"/>
      <c r="BL49" s="127">
        <v>34000</v>
      </c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>
        <v>304340</v>
      </c>
      <c r="BY49" s="127"/>
      <c r="BZ49" s="127"/>
      <c r="CA49" s="127"/>
      <c r="CB49" s="127">
        <v>188854</v>
      </c>
      <c r="CC49" s="127"/>
      <c r="CD49" s="127"/>
      <c r="CE49" s="127"/>
      <c r="CF49" s="128">
        <v>10250</v>
      </c>
      <c r="CG49" s="128"/>
      <c r="CH49" s="128"/>
      <c r="CI49" s="128"/>
      <c r="CJ49" s="128"/>
      <c r="CK49" s="128"/>
      <c r="CL49" s="128"/>
      <c r="CM49" s="128"/>
      <c r="CN49" s="128">
        <v>-4250</v>
      </c>
      <c r="CO49" s="128"/>
      <c r="CP49" s="128"/>
      <c r="CQ49" s="128"/>
      <c r="CR49" s="128"/>
      <c r="CS49" s="128"/>
      <c r="CT49" s="128">
        <v>96572</v>
      </c>
      <c r="CU49" s="128"/>
      <c r="CV49" s="128"/>
      <c r="CW49" s="128"/>
      <c r="CX49" s="128">
        <v>-18722</v>
      </c>
      <c r="CY49" s="128"/>
      <c r="CZ49" s="128"/>
      <c r="DA49" s="128">
        <v>-3501</v>
      </c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>
        <v>20628</v>
      </c>
      <c r="EE49" s="128"/>
      <c r="EF49" s="128"/>
      <c r="EG49" s="128"/>
      <c r="EH49" s="128"/>
      <c r="EI49" s="128"/>
      <c r="EJ49" s="128"/>
      <c r="EK49" s="128"/>
      <c r="EL49" s="128">
        <v>14488</v>
      </c>
      <c r="EM49" s="128">
        <v>14865</v>
      </c>
      <c r="EN49" s="128"/>
      <c r="EO49" s="128"/>
      <c r="EP49" s="128"/>
      <c r="EQ49" s="128">
        <v>194000</v>
      </c>
      <c r="ER49" s="128"/>
      <c r="ES49" s="128"/>
      <c r="ET49" s="128"/>
      <c r="EU49" s="128"/>
      <c r="EV49" s="128"/>
      <c r="EW49" s="128"/>
      <c r="EX49" s="128"/>
      <c r="EY49" s="128">
        <v>32161</v>
      </c>
      <c r="EZ49" s="128">
        <v>-1524</v>
      </c>
      <c r="FA49" s="128">
        <v>35280</v>
      </c>
      <c r="FB49" s="128"/>
      <c r="FC49" s="128"/>
      <c r="FD49" s="128"/>
      <c r="FE49" s="128"/>
      <c r="FF49" s="128">
        <v>37963</v>
      </c>
      <c r="FG49" s="128">
        <v>-463</v>
      </c>
      <c r="FH49" s="128">
        <v>49454</v>
      </c>
      <c r="FI49" s="130">
        <v>34854</v>
      </c>
      <c r="FJ49" s="130"/>
      <c r="FK49" s="130"/>
      <c r="FL49" s="130">
        <v>-28326</v>
      </c>
      <c r="FM49" s="128">
        <v>50569</v>
      </c>
      <c r="FN49" s="128">
        <v>-1069</v>
      </c>
      <c r="FO49" s="128">
        <v>22745</v>
      </c>
      <c r="FP49" s="128">
        <v>10369</v>
      </c>
      <c r="FQ49" s="128">
        <v>25070</v>
      </c>
      <c r="FR49" s="128"/>
      <c r="FS49" s="128"/>
      <c r="FT49" s="128"/>
      <c r="FU49" s="128"/>
      <c r="FV49" s="128"/>
      <c r="FW49" s="128"/>
      <c r="FX49" s="128"/>
      <c r="FY49" s="128"/>
      <c r="FZ49" s="128"/>
      <c r="GA49" s="131">
        <v>39604</v>
      </c>
      <c r="GB49" s="133">
        <v>267020</v>
      </c>
    </row>
    <row r="50" spans="1:184" s="129" customFormat="1" x14ac:dyDescent="0.2">
      <c r="A50" s="151">
        <v>872</v>
      </c>
      <c r="B50" s="124" t="s">
        <v>43</v>
      </c>
      <c r="C50" s="125">
        <f t="shared" si="1"/>
        <v>15912505</v>
      </c>
      <c r="D50" s="126">
        <v>13305046</v>
      </c>
      <c r="E50" s="127"/>
      <c r="F50" s="127">
        <v>41436</v>
      </c>
      <c r="G50" s="127"/>
      <c r="H50" s="127"/>
      <c r="I50" s="127"/>
      <c r="J50" s="127"/>
      <c r="K50" s="127"/>
      <c r="L50" s="127"/>
      <c r="M50" s="127"/>
      <c r="N50" s="127">
        <v>1394</v>
      </c>
      <c r="O50" s="127"/>
      <c r="P50" s="127">
        <v>95234</v>
      </c>
      <c r="Q50" s="127"/>
      <c r="R50" s="127"/>
      <c r="S50" s="127"/>
      <c r="T50" s="127"/>
      <c r="U50" s="127"/>
      <c r="V50" s="127"/>
      <c r="W50" s="127">
        <v>73207</v>
      </c>
      <c r="X50" s="127">
        <v>51744</v>
      </c>
      <c r="Y50" s="127"/>
      <c r="Z50" s="127"/>
      <c r="AA50" s="127"/>
      <c r="AB50" s="127"/>
      <c r="AC50" s="127"/>
      <c r="AD50" s="127">
        <v>16735</v>
      </c>
      <c r="AE50" s="127"/>
      <c r="AF50" s="127"/>
      <c r="AG50" s="128"/>
      <c r="AH50" s="128"/>
      <c r="AI50" s="128">
        <f>1100+3164+153-153+4125+23114+1169</f>
        <v>32672</v>
      </c>
      <c r="AJ50" s="128">
        <v>153</v>
      </c>
      <c r="AK50" s="128"/>
      <c r="AL50" s="128"/>
      <c r="AM50" s="128">
        <v>118747</v>
      </c>
      <c r="AN50" s="128">
        <v>3430</v>
      </c>
      <c r="AO50" s="128">
        <v>0</v>
      </c>
      <c r="AP50" s="128">
        <v>0</v>
      </c>
      <c r="AQ50" s="128">
        <v>14097</v>
      </c>
      <c r="AR50" s="128"/>
      <c r="AS50" s="128"/>
      <c r="AT50" s="128"/>
      <c r="AU50" s="128"/>
      <c r="AV50" s="128"/>
      <c r="AW50" s="128"/>
      <c r="AX50" s="128">
        <v>398623</v>
      </c>
      <c r="AY50" s="128"/>
      <c r="AZ50" s="128"/>
      <c r="BA50" s="128"/>
      <c r="BB50" s="128"/>
      <c r="BC50" s="127">
        <v>172359</v>
      </c>
      <c r="BD50" s="127"/>
      <c r="BE50" s="127"/>
      <c r="BF50" s="127">
        <v>644158</v>
      </c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>
        <v>87201</v>
      </c>
      <c r="BY50" s="127"/>
      <c r="BZ50" s="127"/>
      <c r="CA50" s="127">
        <v>39472</v>
      </c>
      <c r="CB50" s="127">
        <v>170000</v>
      </c>
      <c r="CC50" s="127"/>
      <c r="CD50" s="127"/>
      <c r="CE50" s="127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>
        <v>236784</v>
      </c>
      <c r="CU50" s="128"/>
      <c r="CV50" s="128"/>
      <c r="CW50" s="128"/>
      <c r="CX50" s="128">
        <v>-85500</v>
      </c>
      <c r="CY50" s="128"/>
      <c r="CZ50" s="128">
        <v>188000</v>
      </c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>
        <v>25166</v>
      </c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>
        <v>8000</v>
      </c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>
        <v>9905</v>
      </c>
      <c r="FB50" s="128"/>
      <c r="FC50" s="128"/>
      <c r="FD50" s="128"/>
      <c r="FE50" s="128"/>
      <c r="FF50" s="128"/>
      <c r="FG50" s="128"/>
      <c r="FH50" s="128">
        <v>53449</v>
      </c>
      <c r="FI50" s="130"/>
      <c r="FJ50" s="130"/>
      <c r="FK50" s="130"/>
      <c r="FL50" s="130"/>
      <c r="FM50" s="128">
        <v>6000</v>
      </c>
      <c r="FN50" s="128"/>
      <c r="FO50" s="128">
        <v>21911</v>
      </c>
      <c r="FP50" s="128">
        <v>7684</v>
      </c>
      <c r="FQ50" s="128">
        <v>22535</v>
      </c>
      <c r="FR50" s="128"/>
      <c r="FS50" s="128"/>
      <c r="FT50" s="128"/>
      <c r="FU50" s="128"/>
      <c r="FV50" s="128"/>
      <c r="FW50" s="128"/>
      <c r="FX50" s="128"/>
      <c r="FY50" s="128"/>
      <c r="FZ50" s="128"/>
      <c r="GA50" s="131"/>
      <c r="GB50" s="133">
        <v>152863</v>
      </c>
    </row>
    <row r="51" spans="1:184" s="129" customFormat="1" x14ac:dyDescent="0.2">
      <c r="A51" s="151">
        <v>874</v>
      </c>
      <c r="B51" s="124" t="s">
        <v>44</v>
      </c>
      <c r="C51" s="125">
        <f t="shared" si="1"/>
        <v>53740652</v>
      </c>
      <c r="D51" s="126">
        <v>49103270</v>
      </c>
      <c r="E51" s="127"/>
      <c r="F51" s="127"/>
      <c r="G51" s="127"/>
      <c r="H51" s="127"/>
      <c r="I51" s="127">
        <v>150874</v>
      </c>
      <c r="J51" s="127"/>
      <c r="K51" s="127"/>
      <c r="L51" s="127"/>
      <c r="M51" s="127"/>
      <c r="N51" s="127"/>
      <c r="O51" s="127"/>
      <c r="P51" s="127">
        <v>258225</v>
      </c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>
        <v>507229</v>
      </c>
      <c r="AB51" s="127"/>
      <c r="AC51" s="127"/>
      <c r="AD51" s="127"/>
      <c r="AE51" s="127"/>
      <c r="AF51" s="127"/>
      <c r="AG51" s="128"/>
      <c r="AH51" s="128"/>
      <c r="AI51" s="128">
        <f>45236+7414+36927+114598+3412-3476-3850+63525-6237-3322+240-17600+4488+1672+7944-400+2673-16660</f>
        <v>236584</v>
      </c>
      <c r="AJ51" s="128"/>
      <c r="AK51" s="128"/>
      <c r="AL51" s="128"/>
      <c r="AM51" s="128">
        <v>2</v>
      </c>
      <c r="AN51" s="128">
        <v>0</v>
      </c>
      <c r="AO51" s="128">
        <v>0</v>
      </c>
      <c r="AP51" s="128">
        <v>0</v>
      </c>
      <c r="AQ51" s="128">
        <v>42150</v>
      </c>
      <c r="AR51" s="128"/>
      <c r="AS51" s="128"/>
      <c r="AT51" s="128"/>
      <c r="AU51" s="128"/>
      <c r="AV51" s="128"/>
      <c r="AW51" s="128"/>
      <c r="AX51" s="128"/>
      <c r="AY51" s="128">
        <v>272132</v>
      </c>
      <c r="AZ51" s="128"/>
      <c r="BA51" s="128"/>
      <c r="BB51" s="128"/>
      <c r="BC51" s="127">
        <v>416947</v>
      </c>
      <c r="BD51" s="127"/>
      <c r="BE51" s="127"/>
      <c r="BF51" s="127">
        <v>784973</v>
      </c>
      <c r="BG51" s="127"/>
      <c r="BH51" s="127">
        <v>662822</v>
      </c>
      <c r="BI51" s="127"/>
      <c r="BJ51" s="127"/>
      <c r="BK51" s="127"/>
      <c r="BL51" s="127">
        <v>34000</v>
      </c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>
        <v>329701</v>
      </c>
      <c r="BY51" s="127"/>
      <c r="BZ51" s="127"/>
      <c r="CA51" s="127"/>
      <c r="CB51" s="127">
        <v>182458</v>
      </c>
      <c r="CC51" s="127"/>
      <c r="CD51" s="127"/>
      <c r="CE51" s="127"/>
      <c r="CF51" s="128"/>
      <c r="CG51" s="128">
        <v>14000</v>
      </c>
      <c r="CH51" s="128"/>
      <c r="CI51" s="128"/>
      <c r="CJ51" s="128"/>
      <c r="CK51" s="128">
        <v>10000</v>
      </c>
      <c r="CL51" s="128">
        <v>2000</v>
      </c>
      <c r="CM51" s="128"/>
      <c r="CN51" s="128"/>
      <c r="CO51" s="128"/>
      <c r="CP51" s="128"/>
      <c r="CQ51" s="128"/>
      <c r="CR51" s="128"/>
      <c r="CS51" s="128"/>
      <c r="CT51" s="128">
        <v>37385</v>
      </c>
      <c r="CU51" s="128">
        <v>18800</v>
      </c>
      <c r="CV51" s="128"/>
      <c r="CW51" s="128">
        <v>20600</v>
      </c>
      <c r="CX51" s="128">
        <v>-50756</v>
      </c>
      <c r="CY51" s="128"/>
      <c r="CZ51" s="128">
        <v>36297</v>
      </c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>
        <v>7538</v>
      </c>
      <c r="EN51" s="128"/>
      <c r="EO51" s="128"/>
      <c r="EP51" s="128"/>
      <c r="EQ51" s="128"/>
      <c r="ER51" s="128"/>
      <c r="ES51" s="128">
        <v>2133</v>
      </c>
      <c r="ET51" s="128"/>
      <c r="EU51" s="128">
        <v>1512</v>
      </c>
      <c r="EV51" s="128"/>
      <c r="EW51" s="128"/>
      <c r="EX51" s="128"/>
      <c r="EY51" s="128"/>
      <c r="EZ51" s="128"/>
      <c r="FA51" s="128">
        <v>23511</v>
      </c>
      <c r="FB51" s="128"/>
      <c r="FC51" s="128"/>
      <c r="FD51" s="128"/>
      <c r="FE51" s="128"/>
      <c r="FF51" s="128">
        <v>6199</v>
      </c>
      <c r="FG51" s="128"/>
      <c r="FH51" s="128">
        <v>81561</v>
      </c>
      <c r="FI51" s="130"/>
      <c r="FJ51" s="130"/>
      <c r="FK51" s="130"/>
      <c r="FL51" s="130"/>
      <c r="FM51" s="128">
        <v>18188</v>
      </c>
      <c r="FN51" s="128"/>
      <c r="FO51" s="128">
        <v>28439</v>
      </c>
      <c r="FP51" s="128">
        <v>15427</v>
      </c>
      <c r="FQ51" s="128">
        <v>29848</v>
      </c>
      <c r="FR51" s="128"/>
      <c r="FS51" s="128"/>
      <c r="FT51" s="128"/>
      <c r="FU51" s="128"/>
      <c r="FV51" s="128">
        <v>20000</v>
      </c>
      <c r="FW51" s="128"/>
      <c r="FX51" s="128"/>
      <c r="FY51" s="128"/>
      <c r="FZ51" s="128"/>
      <c r="GA51" s="131">
        <v>43604</v>
      </c>
      <c r="GB51" s="133">
        <v>392999</v>
      </c>
    </row>
    <row r="52" spans="1:184" s="129" customFormat="1" x14ac:dyDescent="0.2">
      <c r="A52" s="151">
        <v>876</v>
      </c>
      <c r="B52" s="124" t="s">
        <v>45</v>
      </c>
      <c r="C52" s="125">
        <f t="shared" si="1"/>
        <v>19281457</v>
      </c>
      <c r="D52" s="126">
        <v>16187844</v>
      </c>
      <c r="E52" s="127"/>
      <c r="F52" s="127">
        <v>101464</v>
      </c>
      <c r="G52" s="127"/>
      <c r="H52" s="127"/>
      <c r="I52" s="127"/>
      <c r="J52" s="127">
        <v>2145</v>
      </c>
      <c r="K52" s="127"/>
      <c r="L52" s="127"/>
      <c r="M52" s="127"/>
      <c r="N52" s="127"/>
      <c r="O52" s="127"/>
      <c r="P52" s="127">
        <v>108176</v>
      </c>
      <c r="Q52" s="127"/>
      <c r="R52" s="127"/>
      <c r="S52" s="127"/>
      <c r="T52" s="127"/>
      <c r="U52" s="127"/>
      <c r="V52" s="127"/>
      <c r="W52" s="127">
        <v>183231</v>
      </c>
      <c r="X52" s="127"/>
      <c r="Y52" s="127"/>
      <c r="Z52" s="127"/>
      <c r="AA52" s="127"/>
      <c r="AB52" s="127"/>
      <c r="AC52" s="127"/>
      <c r="AD52" s="127"/>
      <c r="AE52" s="127"/>
      <c r="AF52" s="127"/>
      <c r="AG52" s="128"/>
      <c r="AH52" s="128"/>
      <c r="AI52" s="128"/>
      <c r="AJ52" s="128"/>
      <c r="AK52" s="128"/>
      <c r="AL52" s="128"/>
      <c r="AM52" s="128">
        <v>250001</v>
      </c>
      <c r="AN52" s="128">
        <v>9602</v>
      </c>
      <c r="AO52" s="128">
        <v>150805</v>
      </c>
      <c r="AP52" s="128">
        <v>2705</v>
      </c>
      <c r="AQ52" s="128">
        <v>20190</v>
      </c>
      <c r="AR52" s="128"/>
      <c r="AS52" s="128"/>
      <c r="AT52" s="128"/>
      <c r="AU52" s="128"/>
      <c r="AV52" s="128"/>
      <c r="AW52" s="128"/>
      <c r="AX52" s="128">
        <v>400000</v>
      </c>
      <c r="AY52" s="128"/>
      <c r="AZ52" s="128"/>
      <c r="BA52" s="128"/>
      <c r="BB52" s="128"/>
      <c r="BC52" s="127">
        <v>235630</v>
      </c>
      <c r="BD52" s="127"/>
      <c r="BE52" s="127"/>
      <c r="BF52" s="127">
        <v>509016</v>
      </c>
      <c r="BG52" s="127">
        <v>33661</v>
      </c>
      <c r="BH52" s="127">
        <v>192807</v>
      </c>
      <c r="BI52" s="127"/>
      <c r="BJ52" s="127"/>
      <c r="BK52" s="127"/>
      <c r="BL52" s="127"/>
      <c r="BM52" s="127"/>
      <c r="BN52" s="127"/>
      <c r="BO52" s="127"/>
      <c r="BP52" s="127"/>
      <c r="BQ52" s="127">
        <v>150000</v>
      </c>
      <c r="BR52" s="127"/>
      <c r="BS52" s="127"/>
      <c r="BT52" s="127"/>
      <c r="BU52" s="127"/>
      <c r="BV52" s="127"/>
      <c r="BW52" s="127"/>
      <c r="BX52" s="127">
        <v>301980</v>
      </c>
      <c r="BY52" s="127"/>
      <c r="BZ52" s="127"/>
      <c r="CA52" s="127"/>
      <c r="CB52" s="127">
        <v>172230</v>
      </c>
      <c r="CC52" s="127"/>
      <c r="CD52" s="127"/>
      <c r="CE52" s="127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>
        <v>2000</v>
      </c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>
        <v>7082</v>
      </c>
      <c r="ET52" s="128"/>
      <c r="EU52" s="128"/>
      <c r="EV52" s="128"/>
      <c r="EW52" s="128"/>
      <c r="EX52" s="128"/>
      <c r="EY52" s="128"/>
      <c r="EZ52" s="128"/>
      <c r="FA52" s="128">
        <v>13430</v>
      </c>
      <c r="FB52" s="128"/>
      <c r="FC52" s="128"/>
      <c r="FD52" s="128"/>
      <c r="FE52" s="128"/>
      <c r="FF52" s="128"/>
      <c r="FG52" s="128"/>
      <c r="FH52" s="128"/>
      <c r="FI52" s="130"/>
      <c r="FJ52" s="130"/>
      <c r="FK52" s="130"/>
      <c r="FL52" s="130"/>
      <c r="FM52" s="128">
        <v>20481</v>
      </c>
      <c r="FN52" s="128"/>
      <c r="FO52" s="128">
        <v>21517</v>
      </c>
      <c r="FP52" s="128">
        <v>8400</v>
      </c>
      <c r="FQ52" s="128">
        <v>23211</v>
      </c>
      <c r="FR52" s="128"/>
      <c r="FS52" s="128"/>
      <c r="FT52" s="128"/>
      <c r="FU52" s="128"/>
      <c r="FV52" s="128"/>
      <c r="FW52" s="128"/>
      <c r="FX52" s="128"/>
      <c r="FY52" s="128"/>
      <c r="FZ52" s="128"/>
      <c r="GA52" s="131">
        <v>38747</v>
      </c>
      <c r="GB52" s="133">
        <v>135102</v>
      </c>
    </row>
    <row r="53" spans="1:184" s="129" customFormat="1" x14ac:dyDescent="0.2">
      <c r="A53" s="151">
        <v>878</v>
      </c>
      <c r="B53" s="124" t="s">
        <v>46</v>
      </c>
      <c r="C53" s="125">
        <f t="shared" si="1"/>
        <v>30275495</v>
      </c>
      <c r="D53" s="126">
        <v>27129089</v>
      </c>
      <c r="E53" s="127"/>
      <c r="F53" s="127"/>
      <c r="G53" s="127"/>
      <c r="H53" s="127"/>
      <c r="I53" s="127"/>
      <c r="J53" s="127"/>
      <c r="K53" s="127"/>
      <c r="L53" s="127"/>
      <c r="M53" s="127">
        <v>114588</v>
      </c>
      <c r="N53" s="127"/>
      <c r="O53" s="127"/>
      <c r="P53" s="127">
        <v>175034</v>
      </c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>
        <v>313660</v>
      </c>
      <c r="AB53" s="127"/>
      <c r="AC53" s="127"/>
      <c r="AD53" s="127"/>
      <c r="AE53" s="127"/>
      <c r="AF53" s="127"/>
      <c r="AG53" s="128"/>
      <c r="AH53" s="128"/>
      <c r="AI53" s="128"/>
      <c r="AJ53" s="128"/>
      <c r="AK53" s="128"/>
      <c r="AL53" s="128">
        <v>-1100</v>
      </c>
      <c r="AM53" s="128">
        <v>54934</v>
      </c>
      <c r="AN53" s="128">
        <v>0</v>
      </c>
      <c r="AO53" s="128">
        <v>0</v>
      </c>
      <c r="AP53" s="128">
        <v>0</v>
      </c>
      <c r="AQ53" s="128">
        <v>23944</v>
      </c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7">
        <v>90369</v>
      </c>
      <c r="BD53" s="127"/>
      <c r="BE53" s="127"/>
      <c r="BF53" s="127"/>
      <c r="BG53" s="127"/>
      <c r="BH53" s="127">
        <v>192728</v>
      </c>
      <c r="BI53" s="127"/>
      <c r="BJ53" s="127">
        <v>15000</v>
      </c>
      <c r="BK53" s="127"/>
      <c r="BL53" s="127"/>
      <c r="BM53" s="127"/>
      <c r="BN53" s="127"/>
      <c r="BO53" s="127">
        <v>8621</v>
      </c>
      <c r="BP53" s="127">
        <v>-8621</v>
      </c>
      <c r="BQ53" s="127"/>
      <c r="BR53" s="127"/>
      <c r="BS53" s="127"/>
      <c r="BT53" s="127"/>
      <c r="BU53" s="127">
        <v>82400</v>
      </c>
      <c r="BV53" s="127"/>
      <c r="BW53" s="127"/>
      <c r="BX53" s="127">
        <v>217784</v>
      </c>
      <c r="BY53" s="127">
        <v>18211</v>
      </c>
      <c r="BZ53" s="127"/>
      <c r="CA53" s="127"/>
      <c r="CB53" s="127">
        <v>80920</v>
      </c>
      <c r="CC53" s="127"/>
      <c r="CD53" s="127"/>
      <c r="CE53" s="127"/>
      <c r="CF53" s="128"/>
      <c r="CG53" s="128"/>
      <c r="CH53" s="128"/>
      <c r="CI53" s="128"/>
      <c r="CJ53" s="128"/>
      <c r="CK53" s="128">
        <v>2000</v>
      </c>
      <c r="CL53" s="128">
        <v>4000</v>
      </c>
      <c r="CM53" s="128"/>
      <c r="CN53" s="128"/>
      <c r="CO53" s="128"/>
      <c r="CP53" s="128"/>
      <c r="CQ53" s="128"/>
      <c r="CR53" s="128"/>
      <c r="CS53" s="128"/>
      <c r="CT53" s="128">
        <v>31254</v>
      </c>
      <c r="CU53" s="128"/>
      <c r="CV53" s="128"/>
      <c r="CW53" s="128"/>
      <c r="CX53" s="128"/>
      <c r="CY53" s="128"/>
      <c r="CZ53" s="128">
        <v>16518</v>
      </c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>
        <v>491411</v>
      </c>
      <c r="DP53" s="128">
        <v>552000</v>
      </c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>
        <v>194000</v>
      </c>
      <c r="ER53" s="128"/>
      <c r="ES53" s="128">
        <v>2966</v>
      </c>
      <c r="ET53" s="128"/>
      <c r="EU53" s="128"/>
      <c r="EV53" s="128"/>
      <c r="EW53" s="128"/>
      <c r="EX53" s="128">
        <v>-6</v>
      </c>
      <c r="EY53" s="128"/>
      <c r="EZ53" s="128"/>
      <c r="FA53" s="128">
        <v>17430</v>
      </c>
      <c r="FB53" s="128"/>
      <c r="FC53" s="128"/>
      <c r="FD53" s="128"/>
      <c r="FE53" s="128"/>
      <c r="FF53" s="128">
        <v>70</v>
      </c>
      <c r="FG53" s="128">
        <v>-70</v>
      </c>
      <c r="FH53" s="128">
        <v>51709</v>
      </c>
      <c r="FI53" s="130"/>
      <c r="FJ53" s="130"/>
      <c r="FK53" s="130">
        <v>289</v>
      </c>
      <c r="FL53" s="130"/>
      <c r="FM53" s="128">
        <v>36452</v>
      </c>
      <c r="FN53" s="128">
        <v>-2249</v>
      </c>
      <c r="FO53" s="128">
        <v>23154</v>
      </c>
      <c r="FP53" s="128">
        <v>11142</v>
      </c>
      <c r="FQ53" s="128">
        <v>25800</v>
      </c>
      <c r="FR53" s="128"/>
      <c r="FS53" s="128"/>
      <c r="FT53" s="128"/>
      <c r="FU53" s="128"/>
      <c r="FV53" s="128"/>
      <c r="FW53" s="128"/>
      <c r="FX53" s="128"/>
      <c r="FY53" s="128"/>
      <c r="FZ53" s="128"/>
      <c r="GA53" s="131"/>
      <c r="GB53" s="133">
        <v>310064</v>
      </c>
    </row>
    <row r="54" spans="1:184" s="129" customFormat="1" x14ac:dyDescent="0.2">
      <c r="A54" s="151">
        <v>800</v>
      </c>
      <c r="B54" s="124" t="s">
        <v>47</v>
      </c>
      <c r="C54" s="125">
        <f t="shared" si="1"/>
        <v>26940638</v>
      </c>
      <c r="D54" s="126">
        <v>23710428</v>
      </c>
      <c r="E54" s="127"/>
      <c r="F54" s="127"/>
      <c r="G54" s="127"/>
      <c r="H54" s="127"/>
      <c r="I54" s="127">
        <v>110698</v>
      </c>
      <c r="J54" s="127"/>
      <c r="K54" s="127"/>
      <c r="L54" s="127">
        <v>16568</v>
      </c>
      <c r="M54" s="127"/>
      <c r="N54" s="127"/>
      <c r="O54" s="127"/>
      <c r="P54" s="127">
        <v>144462</v>
      </c>
      <c r="Q54" s="127"/>
      <c r="R54" s="127"/>
      <c r="S54" s="127"/>
      <c r="T54" s="127"/>
      <c r="U54" s="127"/>
      <c r="V54" s="127"/>
      <c r="W54" s="127"/>
      <c r="X54" s="127">
        <v>205330</v>
      </c>
      <c r="Y54" s="127"/>
      <c r="Z54" s="127"/>
      <c r="AA54" s="127"/>
      <c r="AB54" s="127"/>
      <c r="AC54" s="127"/>
      <c r="AD54" s="127">
        <v>19969</v>
      </c>
      <c r="AE54" s="127"/>
      <c r="AF54" s="127"/>
      <c r="AG54" s="128"/>
      <c r="AH54" s="128"/>
      <c r="AI54" s="128">
        <f>67162+26847+3410-6497+1650+37821+8927+25727+4180+40964+1109+12672+8800+30298+22011+2475+6041-849+23144+3590</f>
        <v>319482</v>
      </c>
      <c r="AJ54" s="128">
        <v>6497</v>
      </c>
      <c r="AK54" s="128"/>
      <c r="AL54" s="128"/>
      <c r="AM54" s="128">
        <v>1</v>
      </c>
      <c r="AN54" s="128">
        <v>0</v>
      </c>
      <c r="AO54" s="128">
        <v>0</v>
      </c>
      <c r="AP54" s="128">
        <v>0</v>
      </c>
      <c r="AQ54" s="128">
        <v>13318</v>
      </c>
      <c r="AR54" s="128"/>
      <c r="AS54" s="128"/>
      <c r="AT54" s="128"/>
      <c r="AU54" s="128"/>
      <c r="AV54" s="128"/>
      <c r="AW54" s="128"/>
      <c r="AX54" s="128"/>
      <c r="AY54" s="128">
        <v>400000</v>
      </c>
      <c r="AZ54" s="128"/>
      <c r="BA54" s="128">
        <v>499700</v>
      </c>
      <c r="BB54" s="128"/>
      <c r="BC54" s="127"/>
      <c r="BD54" s="127"/>
      <c r="BE54" s="127"/>
      <c r="BF54" s="127"/>
      <c r="BG54" s="127">
        <v>165020</v>
      </c>
      <c r="BH54" s="127">
        <v>171290</v>
      </c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>
        <v>304997</v>
      </c>
      <c r="BY54" s="127">
        <v>10992</v>
      </c>
      <c r="BZ54" s="127"/>
      <c r="CA54" s="127">
        <v>60592</v>
      </c>
      <c r="CB54" s="127">
        <v>92388</v>
      </c>
      <c r="CC54" s="127"/>
      <c r="CD54" s="127">
        <v>79164</v>
      </c>
      <c r="CE54" s="127"/>
      <c r="CF54" s="128"/>
      <c r="CG54" s="128"/>
      <c r="CH54" s="128"/>
      <c r="CI54" s="128"/>
      <c r="CJ54" s="128"/>
      <c r="CK54" s="128">
        <v>4250</v>
      </c>
      <c r="CL54" s="128"/>
      <c r="CM54" s="128"/>
      <c r="CN54" s="128"/>
      <c r="CO54" s="128">
        <v>6000</v>
      </c>
      <c r="CP54" s="128"/>
      <c r="CQ54" s="128"/>
      <c r="CR54" s="128"/>
      <c r="CS54" s="128"/>
      <c r="CT54" s="128">
        <v>14000</v>
      </c>
      <c r="CU54" s="128"/>
      <c r="CV54" s="128"/>
      <c r="CW54" s="128"/>
      <c r="CX54" s="128"/>
      <c r="CY54" s="128"/>
      <c r="CZ54" s="128"/>
      <c r="DA54" s="128"/>
      <c r="DB54" s="128">
        <v>-14000</v>
      </c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>
        <v>15538</v>
      </c>
      <c r="EN54" s="128">
        <v>-15538</v>
      </c>
      <c r="EO54" s="128"/>
      <c r="EP54" s="128"/>
      <c r="EQ54" s="128">
        <v>194000</v>
      </c>
      <c r="ER54" s="128"/>
      <c r="ES54" s="128">
        <v>14831</v>
      </c>
      <c r="ET54" s="128"/>
      <c r="EU54" s="128"/>
      <c r="EV54" s="128"/>
      <c r="EW54" s="128"/>
      <c r="EX54" s="128"/>
      <c r="EY54" s="128">
        <v>1798</v>
      </c>
      <c r="EZ54" s="128"/>
      <c r="FA54" s="128">
        <v>19579</v>
      </c>
      <c r="FB54" s="128"/>
      <c r="FC54" s="128"/>
      <c r="FD54" s="128"/>
      <c r="FE54" s="128"/>
      <c r="FF54" s="128">
        <v>33851</v>
      </c>
      <c r="FG54" s="128">
        <v>-32628</v>
      </c>
      <c r="FH54" s="128">
        <v>69870</v>
      </c>
      <c r="FI54" s="130">
        <v>42489</v>
      </c>
      <c r="FJ54" s="130"/>
      <c r="FK54" s="130"/>
      <c r="FL54" s="130">
        <v>-39677</v>
      </c>
      <c r="FM54" s="128">
        <v>73819</v>
      </c>
      <c r="FN54" s="128">
        <v>-13069</v>
      </c>
      <c r="FO54" s="128">
        <v>22044</v>
      </c>
      <c r="FP54" s="128">
        <v>10157</v>
      </c>
      <c r="FQ54" s="128">
        <v>24871</v>
      </c>
      <c r="FR54" s="128"/>
      <c r="FS54" s="128"/>
      <c r="FT54" s="128"/>
      <c r="FU54" s="128"/>
      <c r="FV54" s="128"/>
      <c r="FW54" s="128"/>
      <c r="FX54" s="128"/>
      <c r="FY54" s="128"/>
      <c r="FZ54" s="128"/>
      <c r="GA54" s="131"/>
      <c r="GB54" s="133">
        <v>177557</v>
      </c>
    </row>
    <row r="55" spans="1:184" s="129" customFormat="1" x14ac:dyDescent="0.2">
      <c r="A55" s="151">
        <v>880</v>
      </c>
      <c r="B55" s="124" t="s">
        <v>48</v>
      </c>
      <c r="C55" s="125">
        <f t="shared" si="1"/>
        <v>16531178</v>
      </c>
      <c r="D55" s="126">
        <v>14507703</v>
      </c>
      <c r="E55" s="127"/>
      <c r="F55" s="127"/>
      <c r="G55" s="127"/>
      <c r="H55" s="127"/>
      <c r="I55" s="127"/>
      <c r="J55" s="127"/>
      <c r="K55" s="127"/>
      <c r="L55" s="127">
        <v>105202</v>
      </c>
      <c r="M55" s="127"/>
      <c r="N55" s="127"/>
      <c r="O55" s="127"/>
      <c r="P55" s="127">
        <v>69722</v>
      </c>
      <c r="Q55" s="127"/>
      <c r="R55" s="127"/>
      <c r="S55" s="127"/>
      <c r="T55" s="127"/>
      <c r="U55" s="127"/>
      <c r="V55" s="127"/>
      <c r="W55" s="127"/>
      <c r="X55" s="127">
        <v>145748</v>
      </c>
      <c r="Y55" s="127"/>
      <c r="Z55" s="127"/>
      <c r="AA55" s="127"/>
      <c r="AB55" s="127"/>
      <c r="AC55" s="127"/>
      <c r="AD55" s="127"/>
      <c r="AE55" s="127"/>
      <c r="AF55" s="127"/>
      <c r="AG55" s="128"/>
      <c r="AH55" s="128"/>
      <c r="AI55" s="128">
        <f>557+63+100+7700</f>
        <v>8420</v>
      </c>
      <c r="AJ55" s="128"/>
      <c r="AK55" s="128">
        <v>1100</v>
      </c>
      <c r="AL55" s="128"/>
      <c r="AM55" s="128">
        <v>543861</v>
      </c>
      <c r="AN55" s="128">
        <v>5968</v>
      </c>
      <c r="AO55" s="128">
        <v>0</v>
      </c>
      <c r="AP55" s="128">
        <v>0</v>
      </c>
      <c r="AQ55" s="128">
        <v>17498</v>
      </c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7"/>
      <c r="BD55" s="127"/>
      <c r="BE55" s="127"/>
      <c r="BF55" s="127">
        <v>89682</v>
      </c>
      <c r="BG55" s="127">
        <v>220158</v>
      </c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>
        <v>229283</v>
      </c>
      <c r="BY55" s="127"/>
      <c r="BZ55" s="127"/>
      <c r="CA55" s="127"/>
      <c r="CB55" s="127">
        <v>190000</v>
      </c>
      <c r="CC55" s="127"/>
      <c r="CD55" s="127"/>
      <c r="CE55" s="127"/>
      <c r="CF55" s="128">
        <v>8750</v>
      </c>
      <c r="CG55" s="128"/>
      <c r="CH55" s="128"/>
      <c r="CI55" s="128"/>
      <c r="CJ55" s="128"/>
      <c r="CK55" s="128">
        <v>28000</v>
      </c>
      <c r="CL55" s="128"/>
      <c r="CM55" s="128"/>
      <c r="CN55" s="128"/>
      <c r="CO55" s="128">
        <v>8000</v>
      </c>
      <c r="CP55" s="128"/>
      <c r="CQ55" s="128"/>
      <c r="CR55" s="128"/>
      <c r="CS55" s="128"/>
      <c r="CT55" s="128"/>
      <c r="CU55" s="128"/>
      <c r="CV55" s="128">
        <v>19000</v>
      </c>
      <c r="CW55" s="128"/>
      <c r="CX55" s="128">
        <v>-13175</v>
      </c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>
        <v>9403</v>
      </c>
      <c r="ET55" s="128"/>
      <c r="EU55" s="128"/>
      <c r="EV55" s="128"/>
      <c r="EW55" s="128"/>
      <c r="EX55" s="128"/>
      <c r="EY55" s="128"/>
      <c r="EZ55" s="128"/>
      <c r="FA55" s="128">
        <v>6674</v>
      </c>
      <c r="FB55" s="128"/>
      <c r="FC55" s="128"/>
      <c r="FD55" s="128"/>
      <c r="FE55" s="128"/>
      <c r="FF55" s="128">
        <v>300</v>
      </c>
      <c r="FG55" s="128"/>
      <c r="FH55" s="128">
        <v>50329</v>
      </c>
      <c r="FI55" s="130">
        <v>1480</v>
      </c>
      <c r="FJ55" s="130"/>
      <c r="FK55" s="130"/>
      <c r="FL55" s="130"/>
      <c r="FM55" s="128">
        <v>15211</v>
      </c>
      <c r="FN55" s="128"/>
      <c r="FO55" s="128">
        <v>21978</v>
      </c>
      <c r="FP55" s="128">
        <v>8180</v>
      </c>
      <c r="FQ55" s="128">
        <v>23003</v>
      </c>
      <c r="FR55" s="128"/>
      <c r="FS55" s="128"/>
      <c r="FT55" s="128"/>
      <c r="FU55" s="128"/>
      <c r="FV55" s="128"/>
      <c r="FW55" s="128"/>
      <c r="FX55" s="128"/>
      <c r="FY55" s="128"/>
      <c r="FZ55" s="128"/>
      <c r="GA55" s="131">
        <v>29743</v>
      </c>
      <c r="GB55" s="133">
        <v>179957</v>
      </c>
    </row>
    <row r="56" spans="1:184" s="129" customFormat="1" x14ac:dyDescent="0.2">
      <c r="A56" s="151">
        <v>882</v>
      </c>
      <c r="B56" s="124" t="s">
        <v>49</v>
      </c>
      <c r="C56" s="125">
        <f t="shared" si="1"/>
        <v>22668128</v>
      </c>
      <c r="D56" s="126">
        <v>18142056</v>
      </c>
      <c r="E56" s="127"/>
      <c r="F56" s="127"/>
      <c r="G56" s="127"/>
      <c r="H56" s="127"/>
      <c r="I56" s="127">
        <v>60440</v>
      </c>
      <c r="J56" s="127"/>
      <c r="K56" s="127"/>
      <c r="L56" s="127"/>
      <c r="M56" s="127">
        <v>1431</v>
      </c>
      <c r="N56" s="127"/>
      <c r="O56" s="127"/>
      <c r="P56" s="127">
        <v>108734</v>
      </c>
      <c r="Q56" s="127">
        <v>43991</v>
      </c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/>
      <c r="AH56" s="128"/>
      <c r="AI56" s="128"/>
      <c r="AJ56" s="128"/>
      <c r="AK56" s="128"/>
      <c r="AL56" s="128"/>
      <c r="AM56" s="128">
        <v>444503</v>
      </c>
      <c r="AN56" s="128">
        <v>6282</v>
      </c>
      <c r="AO56" s="128">
        <v>20122</v>
      </c>
      <c r="AP56" s="128">
        <v>145728</v>
      </c>
      <c r="AQ56" s="128">
        <v>25857</v>
      </c>
      <c r="AR56" s="128"/>
      <c r="AS56" s="128"/>
      <c r="AT56" s="128"/>
      <c r="AU56" s="128"/>
      <c r="AV56" s="128"/>
      <c r="AW56" s="128"/>
      <c r="AX56" s="128"/>
      <c r="AY56" s="128"/>
      <c r="AZ56" s="128">
        <v>500000</v>
      </c>
      <c r="BA56" s="128"/>
      <c r="BB56" s="128"/>
      <c r="BC56" s="127"/>
      <c r="BD56" s="127"/>
      <c r="BE56" s="127"/>
      <c r="BF56" s="127">
        <v>856549</v>
      </c>
      <c r="BG56" s="127"/>
      <c r="BH56" s="127">
        <v>347447</v>
      </c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>
        <v>67984</v>
      </c>
      <c r="BY56" s="127">
        <v>16024</v>
      </c>
      <c r="BZ56" s="127"/>
      <c r="CA56" s="127">
        <v>40031</v>
      </c>
      <c r="CB56" s="127">
        <v>71057</v>
      </c>
      <c r="CC56" s="127"/>
      <c r="CD56" s="127">
        <v>79164</v>
      </c>
      <c r="CE56" s="127"/>
      <c r="CF56" s="128"/>
      <c r="CG56" s="128"/>
      <c r="CH56" s="128"/>
      <c r="CI56" s="128"/>
      <c r="CJ56" s="128"/>
      <c r="CK56" s="128"/>
      <c r="CL56" s="128">
        <v>6000</v>
      </c>
      <c r="CM56" s="128"/>
      <c r="CN56" s="128">
        <v>-2000</v>
      </c>
      <c r="CO56" s="128"/>
      <c r="CP56" s="128"/>
      <c r="CQ56" s="128"/>
      <c r="CR56" s="128"/>
      <c r="CS56" s="128"/>
      <c r="CT56" s="128">
        <v>96303</v>
      </c>
      <c r="CU56" s="128"/>
      <c r="CV56" s="128"/>
      <c r="CW56" s="128"/>
      <c r="CX56" s="128">
        <v>-7731</v>
      </c>
      <c r="CY56" s="128"/>
      <c r="CZ56" s="128">
        <v>56124</v>
      </c>
      <c r="DA56" s="128"/>
      <c r="DB56" s="128"/>
      <c r="DC56" s="128"/>
      <c r="DD56" s="128"/>
      <c r="DE56" s="128"/>
      <c r="DF56" s="128"/>
      <c r="DG56" s="128"/>
      <c r="DH56" s="128">
        <v>554759</v>
      </c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>
        <v>716404</v>
      </c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>
        <v>654</v>
      </c>
      <c r="ET56" s="128"/>
      <c r="EU56" s="128"/>
      <c r="EV56" s="128"/>
      <c r="EW56" s="128"/>
      <c r="EX56" s="128"/>
      <c r="EY56" s="128"/>
      <c r="EZ56" s="128"/>
      <c r="FA56" s="128">
        <v>1778</v>
      </c>
      <c r="FB56" s="128"/>
      <c r="FC56" s="128"/>
      <c r="FD56" s="128"/>
      <c r="FE56" s="128"/>
      <c r="FF56" s="128">
        <v>500</v>
      </c>
      <c r="FG56" s="128"/>
      <c r="FH56" s="128">
        <v>20584</v>
      </c>
      <c r="FI56" s="130">
        <v>4476</v>
      </c>
      <c r="FJ56" s="130"/>
      <c r="FK56" s="130"/>
      <c r="FL56" s="130">
        <v>-2337</v>
      </c>
      <c r="FM56" s="128">
        <v>21142</v>
      </c>
      <c r="FN56" s="128"/>
      <c r="FO56" s="128">
        <v>28163</v>
      </c>
      <c r="FP56" s="128">
        <v>8799</v>
      </c>
      <c r="FQ56" s="128">
        <v>23588</v>
      </c>
      <c r="FR56" s="128"/>
      <c r="FS56" s="128"/>
      <c r="FT56" s="128"/>
      <c r="FU56" s="128"/>
      <c r="FV56" s="128"/>
      <c r="FW56" s="128"/>
      <c r="FX56" s="128"/>
      <c r="FY56" s="128"/>
      <c r="FZ56" s="128"/>
      <c r="GA56" s="131"/>
      <c r="GB56" s="133">
        <v>163522</v>
      </c>
    </row>
    <row r="57" spans="1:184" s="129" customFormat="1" x14ac:dyDescent="0.2">
      <c r="A57" s="151">
        <v>883</v>
      </c>
      <c r="B57" s="124" t="s">
        <v>50</v>
      </c>
      <c r="C57" s="125">
        <f t="shared" si="1"/>
        <v>21596769</v>
      </c>
      <c r="D57" s="126">
        <v>19661699</v>
      </c>
      <c r="E57" s="127"/>
      <c r="F57" s="127"/>
      <c r="G57" s="127"/>
      <c r="H57" s="127"/>
      <c r="I57" s="127"/>
      <c r="J57" s="127"/>
      <c r="K57" s="127"/>
      <c r="L57" s="127">
        <v>62930</v>
      </c>
      <c r="M57" s="127"/>
      <c r="N57" s="127"/>
      <c r="O57" s="127"/>
      <c r="P57" s="127">
        <v>96113</v>
      </c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/>
      <c r="AH57" s="128"/>
      <c r="AI57" s="128">
        <f>1540+18700+10142+17531+2970</f>
        <v>50883</v>
      </c>
      <c r="AJ57" s="128"/>
      <c r="AK57" s="128"/>
      <c r="AL57" s="128"/>
      <c r="AM57" s="128">
        <v>110456</v>
      </c>
      <c r="AN57" s="128">
        <v>550</v>
      </c>
      <c r="AO57" s="128">
        <v>50940</v>
      </c>
      <c r="AP57" s="128">
        <v>0</v>
      </c>
      <c r="AQ57" s="128">
        <v>32091</v>
      </c>
      <c r="AR57" s="128"/>
      <c r="AS57" s="128"/>
      <c r="AT57" s="128"/>
      <c r="AU57" s="128"/>
      <c r="AV57" s="128"/>
      <c r="AW57" s="128"/>
      <c r="AX57" s="128"/>
      <c r="AY57" s="128"/>
      <c r="AZ57" s="128"/>
      <c r="BA57" s="128">
        <v>494100</v>
      </c>
      <c r="BB57" s="128"/>
      <c r="BC57" s="127"/>
      <c r="BD57" s="127"/>
      <c r="BE57" s="127"/>
      <c r="BF57" s="127"/>
      <c r="BG57" s="127"/>
      <c r="BH57" s="127">
        <v>8804</v>
      </c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>
        <v>128565</v>
      </c>
      <c r="BY57" s="127"/>
      <c r="BZ57" s="127"/>
      <c r="CA57" s="127"/>
      <c r="CB57" s="127"/>
      <c r="CC57" s="127"/>
      <c r="CD57" s="127"/>
      <c r="CE57" s="127"/>
      <c r="CF57" s="128"/>
      <c r="CG57" s="128">
        <v>4250</v>
      </c>
      <c r="CH57" s="128"/>
      <c r="CI57" s="128"/>
      <c r="CJ57" s="128"/>
      <c r="CK57" s="128">
        <v>6500</v>
      </c>
      <c r="CL57" s="128"/>
      <c r="CM57" s="128"/>
      <c r="CN57" s="128"/>
      <c r="CO57" s="128"/>
      <c r="CP57" s="128"/>
      <c r="CQ57" s="128"/>
      <c r="CR57" s="128"/>
      <c r="CS57" s="128"/>
      <c r="CT57" s="128">
        <v>82869</v>
      </c>
      <c r="CU57" s="128">
        <v>70625</v>
      </c>
      <c r="CV57" s="128">
        <v>28250</v>
      </c>
      <c r="CW57" s="128"/>
      <c r="CX57" s="128">
        <v>-32500</v>
      </c>
      <c r="CY57" s="128"/>
      <c r="CZ57" s="128">
        <v>106875</v>
      </c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>
        <v>194000</v>
      </c>
      <c r="ER57" s="128"/>
      <c r="ES57" s="128">
        <v>15376</v>
      </c>
      <c r="ET57" s="128"/>
      <c r="EU57" s="128"/>
      <c r="EV57" s="128"/>
      <c r="EW57" s="128"/>
      <c r="EX57" s="128"/>
      <c r="EY57" s="128"/>
      <c r="EZ57" s="128"/>
      <c r="FA57" s="128">
        <v>16819</v>
      </c>
      <c r="FB57" s="128"/>
      <c r="FC57" s="128"/>
      <c r="FD57" s="128"/>
      <c r="FE57" s="128"/>
      <c r="FF57" s="128"/>
      <c r="FG57" s="128"/>
      <c r="FH57" s="128">
        <v>57507</v>
      </c>
      <c r="FI57" s="130"/>
      <c r="FJ57" s="130"/>
      <c r="FK57" s="130"/>
      <c r="FL57" s="130"/>
      <c r="FM57" s="128">
        <v>70319</v>
      </c>
      <c r="FN57" s="128">
        <v>-7564</v>
      </c>
      <c r="FO57" s="128">
        <v>24524</v>
      </c>
      <c r="FP57" s="128">
        <v>9299</v>
      </c>
      <c r="FQ57" s="128">
        <v>24060</v>
      </c>
      <c r="FR57" s="128"/>
      <c r="FS57" s="128"/>
      <c r="FT57" s="128"/>
      <c r="FU57" s="128"/>
      <c r="FV57" s="128"/>
      <c r="FW57" s="128"/>
      <c r="FX57" s="128"/>
      <c r="FY57" s="128"/>
      <c r="FZ57" s="128"/>
      <c r="GA57" s="131"/>
      <c r="GB57" s="133">
        <v>228429</v>
      </c>
    </row>
    <row r="58" spans="1:184" s="129" customFormat="1" x14ac:dyDescent="0.2">
      <c r="A58" s="151">
        <v>884</v>
      </c>
      <c r="B58" s="124" t="s">
        <v>51</v>
      </c>
      <c r="C58" s="125">
        <f t="shared" si="1"/>
        <v>26576813</v>
      </c>
      <c r="D58" s="126">
        <v>22235857</v>
      </c>
      <c r="E58" s="127"/>
      <c r="F58" s="127"/>
      <c r="G58" s="127"/>
      <c r="H58" s="127"/>
      <c r="I58" s="127"/>
      <c r="J58" s="127"/>
      <c r="K58" s="127"/>
      <c r="L58" s="127"/>
      <c r="M58" s="127">
        <v>59139</v>
      </c>
      <c r="N58" s="127"/>
      <c r="O58" s="127"/>
      <c r="P58" s="127">
        <v>183541</v>
      </c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/>
      <c r="AH58" s="128"/>
      <c r="AI58" s="128">
        <f>12844+12122+2420+5723+1430+4861+1672+4367+8428+9207+10043+3320+737</f>
        <v>77174</v>
      </c>
      <c r="AJ58" s="128"/>
      <c r="AK58" s="128"/>
      <c r="AL58" s="128"/>
      <c r="AM58" s="128">
        <v>222585</v>
      </c>
      <c r="AN58" s="128">
        <v>11820</v>
      </c>
      <c r="AO58" s="128">
        <v>34430</v>
      </c>
      <c r="AP58" s="128">
        <v>214759</v>
      </c>
      <c r="AQ58" s="128">
        <v>27486</v>
      </c>
      <c r="AR58" s="128"/>
      <c r="AS58" s="128"/>
      <c r="AT58" s="128"/>
      <c r="AU58" s="128">
        <v>295000</v>
      </c>
      <c r="AV58" s="128">
        <v>-10600</v>
      </c>
      <c r="AW58" s="128"/>
      <c r="AX58" s="128"/>
      <c r="AY58" s="128"/>
      <c r="AZ58" s="128"/>
      <c r="BA58" s="128"/>
      <c r="BB58" s="128"/>
      <c r="BC58" s="127"/>
      <c r="BD58" s="127"/>
      <c r="BE58" s="127"/>
      <c r="BF58" s="127">
        <v>1291215</v>
      </c>
      <c r="BG58" s="127">
        <v>45492</v>
      </c>
      <c r="BH58" s="127">
        <v>39213</v>
      </c>
      <c r="BI58" s="127"/>
      <c r="BJ58" s="127">
        <v>35000</v>
      </c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>
        <v>1000000</v>
      </c>
      <c r="BX58" s="127">
        <v>184961</v>
      </c>
      <c r="BY58" s="127">
        <v>17942</v>
      </c>
      <c r="BZ58" s="127"/>
      <c r="CA58" s="127"/>
      <c r="CB58" s="127"/>
      <c r="CC58" s="127"/>
      <c r="CD58" s="127"/>
      <c r="CE58" s="127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>
        <v>241653</v>
      </c>
      <c r="CU58" s="128">
        <v>37102</v>
      </c>
      <c r="CV58" s="128"/>
      <c r="CW58" s="128"/>
      <c r="CX58" s="128">
        <v>-65466</v>
      </c>
      <c r="CY58" s="128"/>
      <c r="CZ58" s="128"/>
      <c r="DA58" s="128">
        <v>-20667</v>
      </c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>
        <v>1183</v>
      </c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>
        <v>27335</v>
      </c>
      <c r="EG58" s="128"/>
      <c r="EH58" s="128"/>
      <c r="EI58" s="128"/>
      <c r="EJ58" s="128"/>
      <c r="EK58" s="128"/>
      <c r="EL58" s="128"/>
      <c r="EM58" s="128">
        <v>15538</v>
      </c>
      <c r="EN58" s="128">
        <v>-15538</v>
      </c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>
        <v>11950</v>
      </c>
      <c r="FB58" s="128"/>
      <c r="FC58" s="128"/>
      <c r="FD58" s="128"/>
      <c r="FE58" s="128"/>
      <c r="FF58" s="128"/>
      <c r="FG58" s="128"/>
      <c r="FH58" s="128">
        <v>46636</v>
      </c>
      <c r="FI58" s="130"/>
      <c r="FJ58" s="130"/>
      <c r="FK58" s="130"/>
      <c r="FL58" s="130"/>
      <c r="FM58" s="128">
        <v>54832</v>
      </c>
      <c r="FN58" s="128"/>
      <c r="FO58" s="128">
        <v>24394</v>
      </c>
      <c r="FP58" s="128">
        <v>9703</v>
      </c>
      <c r="FQ58" s="128">
        <v>24442</v>
      </c>
      <c r="FR58" s="128"/>
      <c r="FS58" s="128"/>
      <c r="FT58" s="128"/>
      <c r="FU58" s="128"/>
      <c r="FV58" s="128"/>
      <c r="FW58" s="128"/>
      <c r="FX58" s="128"/>
      <c r="FY58" s="128"/>
      <c r="FZ58" s="128"/>
      <c r="GA58" s="131"/>
      <c r="GB58" s="133">
        <v>218702</v>
      </c>
    </row>
    <row r="59" spans="1:184" s="129" customFormat="1" x14ac:dyDescent="0.2">
      <c r="A59" s="151">
        <v>888</v>
      </c>
      <c r="B59" s="124" t="s">
        <v>52</v>
      </c>
      <c r="C59" s="125">
        <f t="shared" si="1"/>
        <v>11638535</v>
      </c>
      <c r="D59" s="126">
        <v>9589187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>
        <v>66429</v>
      </c>
      <c r="Q59" s="127"/>
      <c r="R59" s="127"/>
      <c r="S59" s="127"/>
      <c r="T59" s="127"/>
      <c r="U59" s="127"/>
      <c r="V59" s="127"/>
      <c r="W59" s="127">
        <v>66429</v>
      </c>
      <c r="X59" s="127"/>
      <c r="Y59" s="127"/>
      <c r="Z59" s="127"/>
      <c r="AA59" s="127"/>
      <c r="AB59" s="127"/>
      <c r="AC59" s="127"/>
      <c r="AD59" s="127"/>
      <c r="AE59" s="127"/>
      <c r="AF59" s="127"/>
      <c r="AG59" s="128"/>
      <c r="AH59" s="128"/>
      <c r="AI59" s="128">
        <f>1463+2570</f>
        <v>4033</v>
      </c>
      <c r="AJ59" s="128"/>
      <c r="AK59" s="128"/>
      <c r="AL59" s="128"/>
      <c r="AM59" s="128">
        <v>728949</v>
      </c>
      <c r="AN59" s="128">
        <v>5141</v>
      </c>
      <c r="AO59" s="128">
        <v>3596</v>
      </c>
      <c r="AP59" s="128">
        <v>0</v>
      </c>
      <c r="AQ59" s="128">
        <v>11618</v>
      </c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7">
        <v>396853</v>
      </c>
      <c r="BD59" s="127"/>
      <c r="BE59" s="127"/>
      <c r="BF59" s="127"/>
      <c r="BG59" s="127">
        <v>22167</v>
      </c>
      <c r="BH59" s="127">
        <v>214450</v>
      </c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>
        <v>79937</v>
      </c>
      <c r="BY59" s="127">
        <v>7774</v>
      </c>
      <c r="BZ59" s="127"/>
      <c r="CA59" s="127">
        <v>39014</v>
      </c>
      <c r="CB59" s="127">
        <v>123554</v>
      </c>
      <c r="CC59" s="127"/>
      <c r="CD59" s="127"/>
      <c r="CE59" s="127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>
        <v>78711</v>
      </c>
      <c r="CU59" s="128"/>
      <c r="CV59" s="128"/>
      <c r="CW59" s="128"/>
      <c r="CX59" s="128">
        <v>-60211</v>
      </c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>
        <v>21997</v>
      </c>
      <c r="ED59" s="128"/>
      <c r="EE59" s="128"/>
      <c r="EF59" s="128"/>
      <c r="EG59" s="128"/>
      <c r="EH59" s="128"/>
      <c r="EI59" s="128"/>
      <c r="EJ59" s="128"/>
      <c r="EK59" s="128"/>
      <c r="EL59" s="128"/>
      <c r="EM59" s="128">
        <v>15538</v>
      </c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>
        <v>4977</v>
      </c>
      <c r="FB59" s="128"/>
      <c r="FC59" s="128"/>
      <c r="FD59" s="128"/>
      <c r="FE59" s="128"/>
      <c r="FF59" s="128">
        <v>14096</v>
      </c>
      <c r="FG59" s="128"/>
      <c r="FH59" s="128">
        <v>28863</v>
      </c>
      <c r="FI59" s="130"/>
      <c r="FJ59" s="130"/>
      <c r="FK59" s="130"/>
      <c r="FL59" s="130"/>
      <c r="FM59" s="128">
        <v>26069</v>
      </c>
      <c r="FN59" s="128"/>
      <c r="FO59" s="128">
        <v>22061</v>
      </c>
      <c r="FP59" s="128">
        <v>6752</v>
      </c>
      <c r="FQ59" s="128">
        <v>21655</v>
      </c>
      <c r="FR59" s="128"/>
      <c r="FS59" s="128"/>
      <c r="FT59" s="128"/>
      <c r="FU59" s="128"/>
      <c r="FV59" s="128"/>
      <c r="FW59" s="128"/>
      <c r="FX59" s="128"/>
      <c r="FY59" s="128"/>
      <c r="FZ59" s="128"/>
      <c r="GA59" s="131"/>
      <c r="GB59" s="133">
        <v>98896</v>
      </c>
    </row>
    <row r="60" spans="1:184" s="129" customFormat="1" x14ac:dyDescent="0.2">
      <c r="A60" s="151">
        <v>889</v>
      </c>
      <c r="B60" s="124" t="s">
        <v>53</v>
      </c>
      <c r="C60" s="125">
        <f t="shared" si="1"/>
        <v>25735975</v>
      </c>
      <c r="D60" s="126">
        <v>21137391</v>
      </c>
      <c r="E60" s="127"/>
      <c r="F60" s="127"/>
      <c r="G60" s="127"/>
      <c r="H60" s="127"/>
      <c r="I60" s="127">
        <v>47050</v>
      </c>
      <c r="J60" s="127"/>
      <c r="K60" s="127"/>
      <c r="L60" s="127"/>
      <c r="M60" s="127"/>
      <c r="N60" s="127"/>
      <c r="O60" s="127"/>
      <c r="P60" s="127">
        <v>37956</v>
      </c>
      <c r="Q60" s="127">
        <v>101374</v>
      </c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/>
      <c r="AH60" s="128"/>
      <c r="AI60" s="128">
        <f>61+2763+80+713+10954+1950+1710+144+4632+147</f>
        <v>23154</v>
      </c>
      <c r="AJ60" s="128"/>
      <c r="AK60" s="128"/>
      <c r="AL60" s="128"/>
      <c r="AM60" s="128">
        <v>956293</v>
      </c>
      <c r="AN60" s="128">
        <v>16259</v>
      </c>
      <c r="AO60" s="128">
        <v>44446</v>
      </c>
      <c r="AP60" s="128">
        <v>241093</v>
      </c>
      <c r="AQ60" s="128">
        <v>29470</v>
      </c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7"/>
      <c r="BD60" s="127"/>
      <c r="BE60" s="127"/>
      <c r="BF60" s="127">
        <v>887881</v>
      </c>
      <c r="BG60" s="127">
        <v>11301</v>
      </c>
      <c r="BH60" s="127">
        <v>23683</v>
      </c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>
        <v>125357</v>
      </c>
      <c r="BY60" s="127">
        <v>47763</v>
      </c>
      <c r="BZ60" s="127"/>
      <c r="CA60" s="127"/>
      <c r="CB60" s="127"/>
      <c r="CC60" s="127"/>
      <c r="CD60" s="127"/>
      <c r="CE60" s="127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>
        <v>32763</v>
      </c>
      <c r="CU60" s="128"/>
      <c r="CV60" s="128"/>
      <c r="CW60" s="128">
        <v>38000</v>
      </c>
      <c r="CX60" s="128"/>
      <c r="CY60" s="128"/>
      <c r="CZ60" s="128">
        <v>24000</v>
      </c>
      <c r="DA60" s="128"/>
      <c r="DB60" s="128"/>
      <c r="DC60" s="128">
        <v>844603</v>
      </c>
      <c r="DD60" s="128">
        <v>620420</v>
      </c>
      <c r="DE60" s="128">
        <v>-620420</v>
      </c>
      <c r="DF60" s="128">
        <v>620420</v>
      </c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>
        <v>11138</v>
      </c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>
        <v>56150</v>
      </c>
      <c r="ET60" s="128">
        <v>-1512</v>
      </c>
      <c r="EU60" s="128"/>
      <c r="EV60" s="128"/>
      <c r="EW60" s="128"/>
      <c r="EX60" s="128">
        <v>-6392</v>
      </c>
      <c r="EY60" s="128"/>
      <c r="EZ60" s="128"/>
      <c r="FA60" s="128">
        <v>10964</v>
      </c>
      <c r="FB60" s="128"/>
      <c r="FC60" s="128"/>
      <c r="FD60" s="128"/>
      <c r="FE60" s="128"/>
      <c r="FF60" s="128"/>
      <c r="FG60" s="128"/>
      <c r="FH60" s="128">
        <v>73625</v>
      </c>
      <c r="FI60" s="130"/>
      <c r="FJ60" s="130"/>
      <c r="FK60" s="130"/>
      <c r="FL60" s="130"/>
      <c r="FM60" s="128">
        <v>23878</v>
      </c>
      <c r="FN60" s="128"/>
      <c r="FO60" s="128">
        <v>22405</v>
      </c>
      <c r="FP60" s="128">
        <v>9411</v>
      </c>
      <c r="FQ60" s="128">
        <v>24166</v>
      </c>
      <c r="FR60" s="128"/>
      <c r="FS60" s="128"/>
      <c r="FT60" s="128"/>
      <c r="FU60" s="128"/>
      <c r="FV60" s="128"/>
      <c r="FW60" s="128"/>
      <c r="FX60" s="128"/>
      <c r="FY60" s="128"/>
      <c r="FZ60" s="128"/>
      <c r="GA60" s="131"/>
      <c r="GB60" s="133">
        <v>221885</v>
      </c>
    </row>
    <row r="61" spans="1:184" s="129" customFormat="1" x14ac:dyDescent="0.2">
      <c r="A61" s="151">
        <v>890</v>
      </c>
      <c r="B61" s="124" t="s">
        <v>54</v>
      </c>
      <c r="C61" s="125">
        <f t="shared" si="1"/>
        <v>160171346</v>
      </c>
      <c r="D61" s="126">
        <v>145981132</v>
      </c>
      <c r="E61" s="127"/>
      <c r="F61" s="127">
        <v>311970</v>
      </c>
      <c r="G61" s="127"/>
      <c r="H61" s="127"/>
      <c r="I61" s="127">
        <v>15972</v>
      </c>
      <c r="J61" s="127"/>
      <c r="K61" s="127">
        <v>-2544</v>
      </c>
      <c r="L61" s="127">
        <v>7124</v>
      </c>
      <c r="M61" s="127"/>
      <c r="N61" s="127"/>
      <c r="O61" s="127"/>
      <c r="P61" s="127">
        <v>1051315</v>
      </c>
      <c r="Q61" s="127"/>
      <c r="R61" s="127"/>
      <c r="S61" s="127">
        <v>1783670</v>
      </c>
      <c r="T61" s="127">
        <v>-1783670</v>
      </c>
      <c r="U61" s="127">
        <v>1783700</v>
      </c>
      <c r="V61" s="127">
        <v>40412</v>
      </c>
      <c r="W61" s="127">
        <v>91484</v>
      </c>
      <c r="X61" s="127"/>
      <c r="Y61" s="127">
        <v>-1164</v>
      </c>
      <c r="Z61" s="127"/>
      <c r="AA61" s="127"/>
      <c r="AB61" s="127">
        <v>-3155</v>
      </c>
      <c r="AC61" s="127"/>
      <c r="AD61" s="127"/>
      <c r="AE61" s="127">
        <v>-443</v>
      </c>
      <c r="AF61" s="127"/>
      <c r="AG61" s="128">
        <f>134118+14893</f>
        <v>149011</v>
      </c>
      <c r="AH61" s="128"/>
      <c r="AI61" s="128">
        <f>168939+4555+5826+55458+30563+2954+4806-9+147614-120+22507+74258+33122+42283+49339-1888+22384+71883+5054+10372+880+5150+65213+91735+65802+3080-6922+1000+78904+10210+4224+14076+15672+1692+27481+18491-1992-5299+2367-1082-5346</f>
        <v>1135236</v>
      </c>
      <c r="AJ61" s="128">
        <v>9</v>
      </c>
      <c r="AK61" s="128"/>
      <c r="AL61" s="128"/>
      <c r="AM61" s="128">
        <v>1</v>
      </c>
      <c r="AN61" s="128">
        <v>96214</v>
      </c>
      <c r="AO61" s="128">
        <v>0</v>
      </c>
      <c r="AP61" s="128">
        <v>0</v>
      </c>
      <c r="AQ61" s="128">
        <v>137148</v>
      </c>
      <c r="AR61" s="128"/>
      <c r="AS61" s="128"/>
      <c r="AT61" s="128"/>
      <c r="AU61" s="128">
        <v>210000</v>
      </c>
      <c r="AV61" s="128">
        <v>-3000</v>
      </c>
      <c r="AW61" s="128"/>
      <c r="AX61" s="128"/>
      <c r="AY61" s="128"/>
      <c r="AZ61" s="128"/>
      <c r="BA61" s="128">
        <v>500000</v>
      </c>
      <c r="BB61" s="128"/>
      <c r="BC61" s="127"/>
      <c r="BD61" s="127"/>
      <c r="BE61" s="127"/>
      <c r="BF61" s="127"/>
      <c r="BG61" s="127"/>
      <c r="BH61" s="127">
        <v>580387</v>
      </c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>
        <v>1455449</v>
      </c>
      <c r="BY61" s="127">
        <v>35574</v>
      </c>
      <c r="BZ61" s="127"/>
      <c r="CA61" s="127">
        <v>155148</v>
      </c>
      <c r="CB61" s="127">
        <v>86298</v>
      </c>
      <c r="CC61" s="127"/>
      <c r="CD61" s="127"/>
      <c r="CE61" s="127"/>
      <c r="CF61" s="128">
        <v>15000</v>
      </c>
      <c r="CG61" s="128">
        <v>4000</v>
      </c>
      <c r="CH61" s="128">
        <v>26000</v>
      </c>
      <c r="CI61" s="128"/>
      <c r="CJ61" s="128"/>
      <c r="CK61" s="128">
        <v>134750</v>
      </c>
      <c r="CL61" s="128">
        <v>12000</v>
      </c>
      <c r="CM61" s="128">
        <v>6000</v>
      </c>
      <c r="CN61" s="128">
        <v>-4000</v>
      </c>
      <c r="CO61" s="128">
        <v>4000</v>
      </c>
      <c r="CP61" s="128"/>
      <c r="CQ61" s="128"/>
      <c r="CR61" s="128">
        <v>1505863</v>
      </c>
      <c r="CS61" s="128">
        <v>59980</v>
      </c>
      <c r="CT61" s="128">
        <v>19500</v>
      </c>
      <c r="CU61" s="128"/>
      <c r="CV61" s="128"/>
      <c r="CW61" s="128"/>
      <c r="CX61" s="128">
        <v>-2500</v>
      </c>
      <c r="CY61" s="128"/>
      <c r="CZ61" s="128"/>
      <c r="DA61" s="128"/>
      <c r="DB61" s="128"/>
      <c r="DC61" s="128">
        <v>1540629</v>
      </c>
      <c r="DD61" s="128">
        <v>630916</v>
      </c>
      <c r="DE61" s="128">
        <v>-630916</v>
      </c>
      <c r="DF61" s="128">
        <v>630915</v>
      </c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>
        <v>53784</v>
      </c>
      <c r="ET61" s="128"/>
      <c r="EU61" s="128"/>
      <c r="EV61" s="128"/>
      <c r="EW61" s="128"/>
      <c r="EX61" s="128">
        <v>-4659</v>
      </c>
      <c r="EY61" s="128">
        <v>237367</v>
      </c>
      <c r="EZ61" s="128">
        <v>-19232</v>
      </c>
      <c r="FA61" s="128">
        <v>61836</v>
      </c>
      <c r="FB61" s="128"/>
      <c r="FC61" s="128"/>
      <c r="FD61" s="128"/>
      <c r="FE61" s="128"/>
      <c r="FF61" s="128">
        <v>175479</v>
      </c>
      <c r="FG61" s="128"/>
      <c r="FH61" s="128">
        <v>224190</v>
      </c>
      <c r="FI61" s="130">
        <v>2999</v>
      </c>
      <c r="FJ61" s="130"/>
      <c r="FK61" s="130"/>
      <c r="FL61" s="130"/>
      <c r="FM61" s="128">
        <v>77525</v>
      </c>
      <c r="FN61" s="128">
        <v>-64137</v>
      </c>
      <c r="FO61" s="128">
        <v>37167</v>
      </c>
      <c r="FP61" s="128">
        <v>40167</v>
      </c>
      <c r="FQ61" s="128">
        <v>53213</v>
      </c>
      <c r="FR61" s="128"/>
      <c r="FS61" s="128"/>
      <c r="FT61" s="128"/>
      <c r="FU61" s="128"/>
      <c r="FV61" s="128">
        <v>6000</v>
      </c>
      <c r="FW61" s="128"/>
      <c r="FX61" s="128"/>
      <c r="FY61" s="128"/>
      <c r="FZ61" s="128"/>
      <c r="GA61" s="131">
        <v>44104</v>
      </c>
      <c r="GB61" s="133">
        <v>1480128</v>
      </c>
    </row>
    <row r="62" spans="1:184" s="129" customFormat="1" x14ac:dyDescent="0.2">
      <c r="A62" s="151">
        <v>892</v>
      </c>
      <c r="B62" s="124" t="s">
        <v>55</v>
      </c>
      <c r="C62" s="125">
        <f t="shared" si="1"/>
        <v>27448864</v>
      </c>
      <c r="D62" s="126">
        <v>23440020</v>
      </c>
      <c r="E62" s="127"/>
      <c r="F62" s="127">
        <v>111273</v>
      </c>
      <c r="G62" s="127"/>
      <c r="H62" s="127"/>
      <c r="I62" s="127"/>
      <c r="J62" s="127"/>
      <c r="K62" s="127"/>
      <c r="L62" s="127"/>
      <c r="M62" s="127"/>
      <c r="N62" s="127"/>
      <c r="O62" s="127"/>
      <c r="P62" s="127">
        <v>207733</v>
      </c>
      <c r="Q62" s="127"/>
      <c r="R62" s="127"/>
      <c r="S62" s="127">
        <v>271129</v>
      </c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/>
      <c r="AH62" s="128"/>
      <c r="AI62" s="128">
        <f>16334+1144+576+400+1139+1064+3054+1124+2501+615-15333</f>
        <v>12618</v>
      </c>
      <c r="AJ62" s="128"/>
      <c r="AK62" s="128"/>
      <c r="AL62" s="128"/>
      <c r="AM62" s="128">
        <v>304725</v>
      </c>
      <c r="AN62" s="128">
        <v>4434</v>
      </c>
      <c r="AO62" s="128">
        <v>1</v>
      </c>
      <c r="AP62" s="128">
        <v>5</v>
      </c>
      <c r="AQ62" s="128">
        <v>34004</v>
      </c>
      <c r="AR62" s="128">
        <v>10000</v>
      </c>
      <c r="AS62" s="128">
        <v>-10000</v>
      </c>
      <c r="AT62" s="128"/>
      <c r="AU62" s="128"/>
      <c r="AV62" s="128"/>
      <c r="AW62" s="128"/>
      <c r="AX62" s="128"/>
      <c r="AY62" s="128">
        <v>301834</v>
      </c>
      <c r="AZ62" s="128">
        <v>378265</v>
      </c>
      <c r="BA62" s="128"/>
      <c r="BB62" s="128"/>
      <c r="BC62" s="127"/>
      <c r="BD62" s="127"/>
      <c r="BE62" s="127"/>
      <c r="BF62" s="127"/>
      <c r="BG62" s="127"/>
      <c r="BH62" s="127">
        <v>81997</v>
      </c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>
        <v>268262</v>
      </c>
      <c r="BY62" s="127"/>
      <c r="BZ62" s="127"/>
      <c r="CA62" s="127"/>
      <c r="CB62" s="127">
        <v>93000</v>
      </c>
      <c r="CC62" s="127"/>
      <c r="CD62" s="127"/>
      <c r="CE62" s="127"/>
      <c r="CF62" s="128"/>
      <c r="CG62" s="128"/>
      <c r="CH62" s="128"/>
      <c r="CI62" s="128"/>
      <c r="CJ62" s="128"/>
      <c r="CK62" s="128">
        <v>4000</v>
      </c>
      <c r="CL62" s="128"/>
      <c r="CM62" s="128"/>
      <c r="CN62" s="128"/>
      <c r="CO62" s="128">
        <v>4000</v>
      </c>
      <c r="CP62" s="128"/>
      <c r="CQ62" s="128"/>
      <c r="CR62" s="128"/>
      <c r="CS62" s="128"/>
      <c r="CT62" s="128">
        <v>130350</v>
      </c>
      <c r="CU62" s="128"/>
      <c r="CV62" s="128"/>
      <c r="CW62" s="128"/>
      <c r="CX62" s="128"/>
      <c r="CY62" s="128"/>
      <c r="CZ62" s="128">
        <v>128362</v>
      </c>
      <c r="DA62" s="128"/>
      <c r="DB62" s="128"/>
      <c r="DC62" s="128"/>
      <c r="DD62" s="128"/>
      <c r="DE62" s="128"/>
      <c r="DF62" s="128"/>
      <c r="DG62" s="128">
        <v>537714</v>
      </c>
      <c r="DH62" s="128"/>
      <c r="DI62" s="128"/>
      <c r="DJ62" s="128"/>
      <c r="DK62" s="128"/>
      <c r="DL62" s="128"/>
      <c r="DM62" s="128"/>
      <c r="DN62" s="128"/>
      <c r="DO62" s="128"/>
      <c r="DP62" s="131"/>
      <c r="DQ62" s="131"/>
      <c r="DR62" s="131">
        <v>631570</v>
      </c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>
        <v>15538</v>
      </c>
      <c r="EN62" s="131">
        <v>-15528</v>
      </c>
      <c r="EO62" s="131"/>
      <c r="EP62" s="131"/>
      <c r="EQ62" s="131"/>
      <c r="ER62" s="131"/>
      <c r="ES62" s="128">
        <v>61018</v>
      </c>
      <c r="ET62" s="128"/>
      <c r="EU62" s="128"/>
      <c r="EV62" s="128">
        <v>1110</v>
      </c>
      <c r="EW62" s="128"/>
      <c r="EX62" s="128"/>
      <c r="EY62" s="128"/>
      <c r="EZ62" s="128"/>
      <c r="FA62" s="128">
        <v>11525</v>
      </c>
      <c r="FB62" s="128"/>
      <c r="FC62" s="128"/>
      <c r="FD62" s="128"/>
      <c r="FE62" s="128"/>
      <c r="FF62" s="128">
        <v>750</v>
      </c>
      <c r="FG62" s="131">
        <v>-750</v>
      </c>
      <c r="FH62" s="131">
        <v>75248</v>
      </c>
      <c r="FI62" s="137"/>
      <c r="FJ62" s="137"/>
      <c r="FK62" s="137"/>
      <c r="FL62" s="137"/>
      <c r="FM62" s="131"/>
      <c r="FN62" s="131"/>
      <c r="FO62" s="131">
        <v>22521</v>
      </c>
      <c r="FP62" s="131">
        <v>10145</v>
      </c>
      <c r="FQ62" s="131">
        <v>24859</v>
      </c>
      <c r="FR62" s="131"/>
      <c r="FS62" s="128"/>
      <c r="FT62" s="128"/>
      <c r="FU62" s="128">
        <v>-4600</v>
      </c>
      <c r="FV62" s="128"/>
      <c r="FW62" s="128"/>
      <c r="FX62" s="128"/>
      <c r="FY62" s="128"/>
      <c r="FZ62" s="128"/>
      <c r="GA62" s="131"/>
      <c r="GB62" s="133">
        <v>301732</v>
      </c>
    </row>
    <row r="63" spans="1:184" s="129" customFormat="1" x14ac:dyDescent="0.2">
      <c r="A63" s="151">
        <v>894</v>
      </c>
      <c r="B63" s="124" t="s">
        <v>56</v>
      </c>
      <c r="C63" s="125">
        <f t="shared" si="1"/>
        <v>16815329</v>
      </c>
      <c r="D63" s="126">
        <v>14577231</v>
      </c>
      <c r="E63" s="127"/>
      <c r="F63" s="127"/>
      <c r="G63" s="127"/>
      <c r="H63" s="127"/>
      <c r="I63" s="127">
        <v>38703</v>
      </c>
      <c r="J63" s="127"/>
      <c r="K63" s="127"/>
      <c r="L63" s="127"/>
      <c r="M63" s="127"/>
      <c r="N63" s="127"/>
      <c r="O63" s="127"/>
      <c r="P63" s="127">
        <v>75143</v>
      </c>
      <c r="Q63" s="127"/>
      <c r="R63" s="127"/>
      <c r="S63" s="127"/>
      <c r="T63" s="127"/>
      <c r="U63" s="127"/>
      <c r="V63" s="127"/>
      <c r="W63" s="127">
        <v>146532</v>
      </c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147733+14000</f>
        <v>161733</v>
      </c>
      <c r="AH63" s="128"/>
      <c r="AI63" s="128">
        <f>17109+1634+25+452+15207+1569+6908+5005+1001+45856+2640+705+1650+20845+13398+3556+7892+4967</f>
        <v>150419</v>
      </c>
      <c r="AJ63" s="128"/>
      <c r="AK63" s="128"/>
      <c r="AL63" s="128"/>
      <c r="AM63" s="128">
        <v>0</v>
      </c>
      <c r="AN63" s="128">
        <v>0</v>
      </c>
      <c r="AO63" s="128">
        <v>74841</v>
      </c>
      <c r="AP63" s="128">
        <v>0</v>
      </c>
      <c r="AQ63" s="128">
        <v>22032</v>
      </c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>
        <v>497318</v>
      </c>
      <c r="BC63" s="127"/>
      <c r="BD63" s="127"/>
      <c r="BE63" s="127"/>
      <c r="BF63" s="127">
        <v>91862</v>
      </c>
      <c r="BG63" s="127"/>
      <c r="BH63" s="127">
        <v>22786</v>
      </c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>
        <v>151451</v>
      </c>
      <c r="BY63" s="127">
        <v>48839</v>
      </c>
      <c r="BZ63" s="127"/>
      <c r="CA63" s="127">
        <v>42168</v>
      </c>
      <c r="CB63" s="127">
        <v>149058</v>
      </c>
      <c r="CC63" s="127"/>
      <c r="CD63" s="127"/>
      <c r="CE63" s="127"/>
      <c r="CF63" s="128">
        <v>26500</v>
      </c>
      <c r="CG63" s="128"/>
      <c r="CH63" s="128"/>
      <c r="CI63" s="128"/>
      <c r="CJ63" s="128"/>
      <c r="CK63" s="128"/>
      <c r="CL63" s="128"/>
      <c r="CM63" s="128"/>
      <c r="CN63" s="128"/>
      <c r="CO63" s="128">
        <v>2000</v>
      </c>
      <c r="CP63" s="128"/>
      <c r="CQ63" s="128"/>
      <c r="CR63" s="128"/>
      <c r="CS63" s="128"/>
      <c r="CT63" s="128">
        <v>241070</v>
      </c>
      <c r="CU63" s="128"/>
      <c r="CV63" s="128"/>
      <c r="CW63" s="128"/>
      <c r="CX63" s="128">
        <v>-102165</v>
      </c>
      <c r="CY63" s="128"/>
      <c r="CZ63" s="128">
        <v>59602</v>
      </c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>
        <v>21248</v>
      </c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>
        <v>4412</v>
      </c>
      <c r="FB63" s="128"/>
      <c r="FC63" s="128"/>
      <c r="FD63" s="128"/>
      <c r="FE63" s="128"/>
      <c r="FF63" s="128"/>
      <c r="FG63" s="128"/>
      <c r="FH63" s="128">
        <v>48243</v>
      </c>
      <c r="FI63" s="130">
        <v>77</v>
      </c>
      <c r="FJ63" s="130"/>
      <c r="FK63" s="130"/>
      <c r="FL63" s="130"/>
      <c r="FM63" s="128">
        <v>2629</v>
      </c>
      <c r="FN63" s="128">
        <v>-14</v>
      </c>
      <c r="FO63" s="128">
        <v>22437</v>
      </c>
      <c r="FP63" s="128">
        <v>8010</v>
      </c>
      <c r="FQ63" s="128">
        <v>22842</v>
      </c>
      <c r="FR63" s="128"/>
      <c r="FS63" s="128"/>
      <c r="FT63" s="128"/>
      <c r="FU63" s="128">
        <v>-8000</v>
      </c>
      <c r="FV63" s="128"/>
      <c r="FW63" s="128"/>
      <c r="FX63" s="128"/>
      <c r="FY63" s="128"/>
      <c r="FZ63" s="128"/>
      <c r="GA63" s="131">
        <v>38069</v>
      </c>
      <c r="GB63" s="133">
        <v>178253</v>
      </c>
    </row>
    <row r="64" spans="1:184" s="129" customFormat="1" x14ac:dyDescent="0.2">
      <c r="A64" s="151">
        <v>896</v>
      </c>
      <c r="B64" s="124" t="s">
        <v>57</v>
      </c>
      <c r="C64" s="125">
        <f t="shared" si="1"/>
        <v>24277112</v>
      </c>
      <c r="D64" s="126">
        <v>20614056</v>
      </c>
      <c r="E64" s="127">
        <v>73585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>
        <v>164789</v>
      </c>
      <c r="Q64" s="127"/>
      <c r="R64" s="127">
        <v>239103</v>
      </c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>
        <v>28990</v>
      </c>
      <c r="AE64" s="127"/>
      <c r="AF64" s="127"/>
      <c r="AG64" s="128">
        <f>136989+5065</f>
        <v>142054</v>
      </c>
      <c r="AH64" s="128"/>
      <c r="AI64" s="128">
        <f>67500+18049+40731+11375+55714+2564+38172+8509+32410+18483+393851+9218+75559+39477+48270+1584+3340</f>
        <v>864806</v>
      </c>
      <c r="AJ64" s="128"/>
      <c r="AK64" s="128"/>
      <c r="AL64" s="128"/>
      <c r="AM64" s="128">
        <v>668</v>
      </c>
      <c r="AN64" s="128">
        <v>41230</v>
      </c>
      <c r="AO64" s="128">
        <v>0</v>
      </c>
      <c r="AP64" s="128">
        <v>0</v>
      </c>
      <c r="AQ64" s="128">
        <v>28832</v>
      </c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7"/>
      <c r="BD64" s="127"/>
      <c r="BE64" s="127"/>
      <c r="BF64" s="127"/>
      <c r="BG64" s="127"/>
      <c r="BH64" s="127">
        <v>231045</v>
      </c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>
        <v>180156</v>
      </c>
      <c r="BY64" s="127">
        <v>33494</v>
      </c>
      <c r="BZ64" s="127"/>
      <c r="CA64" s="127">
        <v>42349</v>
      </c>
      <c r="CB64" s="127">
        <v>190000</v>
      </c>
      <c r="CC64" s="127"/>
      <c r="CD64" s="127"/>
      <c r="CE64" s="127"/>
      <c r="CF64" s="128"/>
      <c r="CG64" s="128">
        <v>6500</v>
      </c>
      <c r="CH64" s="128">
        <v>23750</v>
      </c>
      <c r="CI64" s="128"/>
      <c r="CJ64" s="128"/>
      <c r="CK64" s="128">
        <v>14500</v>
      </c>
      <c r="CL64" s="128"/>
      <c r="CM64" s="128"/>
      <c r="CN64" s="128"/>
      <c r="CO64" s="128"/>
      <c r="CP64" s="128"/>
      <c r="CQ64" s="128"/>
      <c r="CR64" s="128"/>
      <c r="CS64" s="128"/>
      <c r="CT64" s="128">
        <v>15797</v>
      </c>
      <c r="CU64" s="128">
        <v>68949</v>
      </c>
      <c r="CV64" s="128"/>
      <c r="CW64" s="128"/>
      <c r="CX64" s="128"/>
      <c r="CY64" s="128">
        <v>28750</v>
      </c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>
        <v>249270</v>
      </c>
      <c r="DP64" s="128">
        <v>379981</v>
      </c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>
        <v>15538</v>
      </c>
      <c r="EN64" s="128">
        <v>-15538</v>
      </c>
      <c r="EO64" s="128"/>
      <c r="EP64" s="128"/>
      <c r="EQ64" s="128">
        <v>194000</v>
      </c>
      <c r="ER64" s="128"/>
      <c r="ES64" s="128"/>
      <c r="ET64" s="128"/>
      <c r="EU64" s="128"/>
      <c r="EV64" s="128"/>
      <c r="EW64" s="128"/>
      <c r="EX64" s="128"/>
      <c r="EY64" s="128">
        <v>211</v>
      </c>
      <c r="EZ64" s="128"/>
      <c r="FA64" s="128">
        <v>16764</v>
      </c>
      <c r="FB64" s="128"/>
      <c r="FC64" s="128"/>
      <c r="FD64" s="128"/>
      <c r="FE64" s="128"/>
      <c r="FF64" s="128">
        <v>3037</v>
      </c>
      <c r="FG64" s="128">
        <v>-245</v>
      </c>
      <c r="FH64" s="128">
        <v>54912</v>
      </c>
      <c r="FI64" s="130">
        <v>3826</v>
      </c>
      <c r="FJ64" s="130"/>
      <c r="FK64" s="130"/>
      <c r="FL64" s="130"/>
      <c r="FM64" s="128">
        <v>48741</v>
      </c>
      <c r="FN64" s="128"/>
      <c r="FO64" s="128">
        <v>25050</v>
      </c>
      <c r="FP64" s="128">
        <v>9383</v>
      </c>
      <c r="FQ64" s="128">
        <v>24139</v>
      </c>
      <c r="FR64" s="128">
        <v>10000</v>
      </c>
      <c r="FS64" s="128"/>
      <c r="FT64" s="128"/>
      <c r="FU64" s="128"/>
      <c r="FV64" s="128"/>
      <c r="FW64" s="128"/>
      <c r="FX64" s="128"/>
      <c r="FY64" s="128"/>
      <c r="FZ64" s="128"/>
      <c r="GA64" s="131"/>
      <c r="GB64" s="133">
        <v>224640</v>
      </c>
    </row>
    <row r="65" spans="1:184" s="129" customFormat="1" x14ac:dyDescent="0.2">
      <c r="A65" s="151">
        <v>898</v>
      </c>
      <c r="B65" s="124" t="s">
        <v>58</v>
      </c>
      <c r="C65" s="125">
        <f t="shared" si="1"/>
        <v>17190313</v>
      </c>
      <c r="D65" s="128">
        <v>13455195</v>
      </c>
      <c r="E65" s="128"/>
      <c r="F65" s="128"/>
      <c r="G65" s="128"/>
      <c r="H65" s="128"/>
      <c r="I65" s="128">
        <v>39844</v>
      </c>
      <c r="J65" s="128">
        <v>11065</v>
      </c>
      <c r="K65" s="128"/>
      <c r="L65" s="128"/>
      <c r="M65" s="128">
        <v>1378</v>
      </c>
      <c r="N65" s="128"/>
      <c r="O65" s="128"/>
      <c r="P65" s="128">
        <v>5668</v>
      </c>
      <c r="Q65" s="128">
        <v>17590</v>
      </c>
      <c r="R65" s="128"/>
      <c r="S65" s="128"/>
      <c r="T65" s="128"/>
      <c r="U65" s="128"/>
      <c r="V65" s="128">
        <v>9853</v>
      </c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>
        <f>1599+653+660+20624+338+29920+11143+11551+88+42766+2068+4917+8688</f>
        <v>135015</v>
      </c>
      <c r="AJ65" s="128"/>
      <c r="AK65" s="128"/>
      <c r="AL65" s="128"/>
      <c r="AM65" s="128">
        <v>372653</v>
      </c>
      <c r="AN65" s="128">
        <v>26937</v>
      </c>
      <c r="AO65" s="128">
        <v>8281</v>
      </c>
      <c r="AP65" s="128">
        <v>51193</v>
      </c>
      <c r="AQ65" s="128">
        <v>13814</v>
      </c>
      <c r="AR65" s="128"/>
      <c r="AS65" s="128"/>
      <c r="AT65" s="128"/>
      <c r="AU65" s="128"/>
      <c r="AV65" s="128"/>
      <c r="AW65" s="128"/>
      <c r="AX65" s="128"/>
      <c r="AY65" s="128">
        <v>399602</v>
      </c>
      <c r="AZ65" s="128"/>
      <c r="BA65" s="128"/>
      <c r="BB65" s="128"/>
      <c r="BC65" s="128"/>
      <c r="BD65" s="128"/>
      <c r="BE65" s="128"/>
      <c r="BF65" s="128">
        <v>405670</v>
      </c>
      <c r="BG65" s="128">
        <v>15633</v>
      </c>
      <c r="BH65" s="128">
        <v>74517</v>
      </c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>
        <v>128008</v>
      </c>
      <c r="BY65" s="128"/>
      <c r="BZ65" s="128"/>
      <c r="CA65" s="128"/>
      <c r="CB65" s="128">
        <v>88472</v>
      </c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>
        <v>2000</v>
      </c>
      <c r="CP65" s="128"/>
      <c r="CQ65" s="128"/>
      <c r="CR65" s="128"/>
      <c r="CS65" s="128"/>
      <c r="CT65" s="128">
        <v>105765</v>
      </c>
      <c r="CU65" s="128"/>
      <c r="CV65" s="128"/>
      <c r="CW65" s="128"/>
      <c r="CX65" s="128">
        <v>-23039</v>
      </c>
      <c r="CY65" s="128"/>
      <c r="CZ65" s="128">
        <v>183350</v>
      </c>
      <c r="DA65" s="128"/>
      <c r="DB65" s="128"/>
      <c r="DC65" s="128">
        <v>341834</v>
      </c>
      <c r="DD65" s="128">
        <v>177556</v>
      </c>
      <c r="DE65" s="128">
        <v>-177556</v>
      </c>
      <c r="DF65" s="128">
        <v>177556</v>
      </c>
      <c r="DG65" s="128"/>
      <c r="DH65" s="128"/>
      <c r="DI65" s="128"/>
      <c r="DJ65" s="128"/>
      <c r="DK65" s="128"/>
      <c r="DL65" s="128"/>
      <c r="DM65" s="128"/>
      <c r="DN65" s="128"/>
      <c r="DO65" s="128">
        <v>508394</v>
      </c>
      <c r="DP65" s="128">
        <v>319762</v>
      </c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>
        <v>30538</v>
      </c>
      <c r="ET65" s="128"/>
      <c r="EU65" s="128"/>
      <c r="EV65" s="128"/>
      <c r="EW65" s="128"/>
      <c r="EX65" s="128"/>
      <c r="EY65" s="128"/>
      <c r="EZ65" s="128"/>
      <c r="FA65" s="128">
        <v>6086</v>
      </c>
      <c r="FB65" s="128"/>
      <c r="FC65" s="128"/>
      <c r="FD65" s="128"/>
      <c r="FE65" s="128"/>
      <c r="FF65" s="128"/>
      <c r="FG65" s="128"/>
      <c r="FH65" s="128">
        <v>46820</v>
      </c>
      <c r="FI65" s="128">
        <v>11584</v>
      </c>
      <c r="FJ65" s="128"/>
      <c r="FK65" s="128"/>
      <c r="FL65" s="128">
        <v>-9934</v>
      </c>
      <c r="FM65" s="128">
        <v>8449</v>
      </c>
      <c r="FN65" s="128"/>
      <c r="FO65" s="128">
        <v>21352</v>
      </c>
      <c r="FP65" s="128">
        <v>7718</v>
      </c>
      <c r="FQ65" s="128">
        <v>22567</v>
      </c>
      <c r="FR65" s="128"/>
      <c r="FS65" s="128"/>
      <c r="FT65" s="128"/>
      <c r="FU65" s="128"/>
      <c r="FV65" s="128"/>
      <c r="FW65" s="128"/>
      <c r="FX65" s="128"/>
      <c r="FY65" s="128"/>
      <c r="FZ65" s="128"/>
      <c r="GA65" s="131"/>
      <c r="GB65" s="138">
        <v>169123</v>
      </c>
    </row>
    <row r="66" spans="1:184" s="129" customFormat="1" ht="13.5" thickBot="1" x14ac:dyDescent="0.25">
      <c r="A66" s="139"/>
      <c r="B66" s="140" t="s">
        <v>0</v>
      </c>
      <c r="C66" s="141">
        <f t="shared" ref="C66:AH66" si="2">SUM(C8:C65)</f>
        <v>1892091139</v>
      </c>
      <c r="D66" s="141">
        <f t="shared" si="2"/>
        <v>1624782460</v>
      </c>
      <c r="E66" s="141">
        <f t="shared" si="2"/>
        <v>1022154</v>
      </c>
      <c r="F66" s="141">
        <f t="shared" si="2"/>
        <v>1282208</v>
      </c>
      <c r="G66" s="141">
        <f t="shared" si="2"/>
        <v>-10086</v>
      </c>
      <c r="H66" s="141">
        <f t="shared" si="2"/>
        <v>36726</v>
      </c>
      <c r="I66" s="141">
        <f t="shared" si="2"/>
        <v>2202103</v>
      </c>
      <c r="J66" s="141">
        <f t="shared" si="2"/>
        <v>56933</v>
      </c>
      <c r="K66" s="141">
        <f t="shared" si="2"/>
        <v>-2544</v>
      </c>
      <c r="L66" s="141">
        <f t="shared" si="2"/>
        <v>473331</v>
      </c>
      <c r="M66" s="141">
        <f t="shared" si="2"/>
        <v>483495</v>
      </c>
      <c r="N66" s="141">
        <f t="shared" si="2"/>
        <v>131098</v>
      </c>
      <c r="O66" s="141">
        <f t="shared" si="2"/>
        <v>75689</v>
      </c>
      <c r="P66" s="141">
        <f t="shared" si="2"/>
        <v>8637384</v>
      </c>
      <c r="Q66" s="141">
        <f t="shared" si="2"/>
        <v>248689</v>
      </c>
      <c r="R66" s="141">
        <f t="shared" si="2"/>
        <v>1537485</v>
      </c>
      <c r="S66" s="141">
        <f t="shared" si="2"/>
        <v>2550989</v>
      </c>
      <c r="T66" s="141">
        <f t="shared" si="2"/>
        <v>-1783670</v>
      </c>
      <c r="U66" s="141">
        <f t="shared" si="2"/>
        <v>1783700</v>
      </c>
      <c r="V66" s="141">
        <f t="shared" si="2"/>
        <v>1596413</v>
      </c>
      <c r="W66" s="141">
        <f t="shared" si="2"/>
        <v>3541332</v>
      </c>
      <c r="X66" s="141">
        <f t="shared" si="2"/>
        <v>1150982</v>
      </c>
      <c r="Y66" s="141">
        <f t="shared" si="2"/>
        <v>-36027</v>
      </c>
      <c r="Z66" s="141">
        <f t="shared" si="2"/>
        <v>101917</v>
      </c>
      <c r="AA66" s="141">
        <f t="shared" si="2"/>
        <v>4201067</v>
      </c>
      <c r="AB66" s="141">
        <f t="shared" si="2"/>
        <v>-3155</v>
      </c>
      <c r="AC66" s="141">
        <f t="shared" si="2"/>
        <v>485753</v>
      </c>
      <c r="AD66" s="141">
        <f t="shared" si="2"/>
        <v>3167482</v>
      </c>
      <c r="AE66" s="141">
        <f t="shared" si="2"/>
        <v>-443</v>
      </c>
      <c r="AF66" s="141">
        <f t="shared" si="2"/>
        <v>333367</v>
      </c>
      <c r="AG66" s="141">
        <f t="shared" si="2"/>
        <v>756574</v>
      </c>
      <c r="AH66" s="141">
        <f t="shared" si="2"/>
        <v>-80191</v>
      </c>
      <c r="AI66" s="141">
        <f t="shared" ref="AI66:DB66" si="3">SUM(AI8:AI65)</f>
        <v>10692688</v>
      </c>
      <c r="AJ66" s="141">
        <f t="shared" ref="AJ66:CE66" si="4">SUM(AJ8:AJ65)</f>
        <v>34648</v>
      </c>
      <c r="AK66" s="141">
        <f t="shared" si="4"/>
        <v>1100</v>
      </c>
      <c r="AL66" s="141">
        <f t="shared" si="4"/>
        <v>-1100</v>
      </c>
      <c r="AM66" s="141">
        <f t="shared" si="4"/>
        <v>26642123</v>
      </c>
      <c r="AN66" s="141">
        <f t="shared" si="4"/>
        <v>656723</v>
      </c>
      <c r="AO66" s="141">
        <f t="shared" si="4"/>
        <v>1915477</v>
      </c>
      <c r="AP66" s="141">
        <f t="shared" si="4"/>
        <v>5804304</v>
      </c>
      <c r="AQ66" s="141">
        <f t="shared" si="4"/>
        <v>1800000</v>
      </c>
      <c r="AR66" s="141">
        <f t="shared" si="4"/>
        <v>10000</v>
      </c>
      <c r="AS66" s="141">
        <f t="shared" si="4"/>
        <v>-10000</v>
      </c>
      <c r="AT66" s="141">
        <f t="shared" si="4"/>
        <v>25000</v>
      </c>
      <c r="AU66" s="141">
        <f t="shared" si="4"/>
        <v>650000</v>
      </c>
      <c r="AV66" s="141">
        <f t="shared" si="4"/>
        <v>-13600</v>
      </c>
      <c r="AW66" s="141">
        <f t="shared" si="4"/>
        <v>13600</v>
      </c>
      <c r="AX66" s="141">
        <f t="shared" si="4"/>
        <v>4901776</v>
      </c>
      <c r="AY66" s="141">
        <f t="shared" si="4"/>
        <v>5041054</v>
      </c>
      <c r="AZ66" s="141">
        <f t="shared" si="4"/>
        <v>5258965</v>
      </c>
      <c r="BA66" s="141">
        <f t="shared" si="4"/>
        <v>2233546</v>
      </c>
      <c r="BB66" s="141">
        <f t="shared" si="4"/>
        <v>2204704</v>
      </c>
      <c r="BC66" s="141">
        <f t="shared" si="4"/>
        <v>4432269</v>
      </c>
      <c r="BD66" s="141">
        <f t="shared" si="4"/>
        <v>752375</v>
      </c>
      <c r="BE66" s="141">
        <f t="shared" si="4"/>
        <v>176210</v>
      </c>
      <c r="BF66" s="141">
        <f t="shared" si="4"/>
        <v>30076315</v>
      </c>
      <c r="BG66" s="141">
        <f t="shared" si="4"/>
        <v>3300327</v>
      </c>
      <c r="BH66" s="141">
        <f>SUM(BH8:BH65)</f>
        <v>7619773</v>
      </c>
      <c r="BI66" s="141">
        <f t="shared" si="4"/>
        <v>583500</v>
      </c>
      <c r="BJ66" s="141">
        <f t="shared" si="4"/>
        <v>252544</v>
      </c>
      <c r="BK66" s="141">
        <f t="shared" si="4"/>
        <v>60000</v>
      </c>
      <c r="BL66" s="141">
        <f t="shared" si="4"/>
        <v>272000</v>
      </c>
      <c r="BM66" s="141">
        <f t="shared" si="4"/>
        <v>153000</v>
      </c>
      <c r="BN66" s="141">
        <f t="shared" si="4"/>
        <v>-8621</v>
      </c>
      <c r="BO66" s="141">
        <f t="shared" si="4"/>
        <v>17242</v>
      </c>
      <c r="BP66" s="141">
        <f t="shared" si="4"/>
        <v>-8621</v>
      </c>
      <c r="BQ66" s="141">
        <f t="shared" si="4"/>
        <v>1777520</v>
      </c>
      <c r="BR66" s="141">
        <f t="shared" si="4"/>
        <v>123600</v>
      </c>
      <c r="BS66" s="141">
        <f t="shared" si="4"/>
        <v>-123600</v>
      </c>
      <c r="BT66" s="141">
        <f t="shared" si="4"/>
        <v>-164800</v>
      </c>
      <c r="BU66" s="141">
        <f t="shared" si="4"/>
        <v>164800</v>
      </c>
      <c r="BV66" s="141">
        <f t="shared" si="4"/>
        <v>3000000</v>
      </c>
      <c r="BW66" s="141">
        <f t="shared" si="4"/>
        <v>1000000</v>
      </c>
      <c r="BX66" s="141">
        <f t="shared" si="4"/>
        <v>14000341</v>
      </c>
      <c r="BY66" s="141">
        <f t="shared" si="4"/>
        <v>924924</v>
      </c>
      <c r="BZ66" s="141">
        <f t="shared" si="4"/>
        <v>-7774</v>
      </c>
      <c r="CA66" s="141">
        <f t="shared" si="4"/>
        <v>1513812</v>
      </c>
      <c r="CB66" s="141">
        <f t="shared" si="4"/>
        <v>5570805</v>
      </c>
      <c r="CC66" s="141">
        <f t="shared" si="4"/>
        <v>84472</v>
      </c>
      <c r="CD66" s="141">
        <f t="shared" si="4"/>
        <v>237492</v>
      </c>
      <c r="CE66" s="141">
        <f t="shared" si="4"/>
        <v>81935</v>
      </c>
      <c r="CF66" s="141">
        <f t="shared" si="3"/>
        <v>222013</v>
      </c>
      <c r="CG66" s="141">
        <f t="shared" si="3"/>
        <v>243750</v>
      </c>
      <c r="CH66" s="141">
        <f t="shared" si="3"/>
        <v>201750</v>
      </c>
      <c r="CI66" s="141">
        <f t="shared" si="3"/>
        <v>-4250</v>
      </c>
      <c r="CJ66" s="141">
        <f t="shared" si="3"/>
        <v>-2000</v>
      </c>
      <c r="CK66" s="141">
        <f t="shared" si="3"/>
        <v>416500</v>
      </c>
      <c r="CL66" s="141">
        <f t="shared" si="3"/>
        <v>50000</v>
      </c>
      <c r="CM66" s="141">
        <f t="shared" si="3"/>
        <v>16000</v>
      </c>
      <c r="CN66" s="141">
        <f t="shared" si="3"/>
        <v>-42000</v>
      </c>
      <c r="CO66" s="141">
        <f t="shared" si="3"/>
        <v>54000</v>
      </c>
      <c r="CP66" s="141">
        <f t="shared" si="3"/>
        <v>2000</v>
      </c>
      <c r="CQ66" s="141">
        <f t="shared" si="3"/>
        <v>250000</v>
      </c>
      <c r="CR66" s="141">
        <v>4254856</v>
      </c>
      <c r="CS66" s="141">
        <v>125695</v>
      </c>
      <c r="CT66" s="141">
        <f t="shared" si="3"/>
        <v>6350359</v>
      </c>
      <c r="CU66" s="141">
        <f t="shared" si="3"/>
        <v>1451837</v>
      </c>
      <c r="CV66" s="141">
        <f t="shared" si="3"/>
        <v>889040</v>
      </c>
      <c r="CW66" s="141">
        <f t="shared" si="3"/>
        <v>302257</v>
      </c>
      <c r="CX66" s="141">
        <f t="shared" si="3"/>
        <v>-2034667</v>
      </c>
      <c r="CY66" s="141">
        <f t="shared" si="3"/>
        <v>150047</v>
      </c>
      <c r="CZ66" s="141">
        <f t="shared" si="3"/>
        <v>2015429</v>
      </c>
      <c r="DA66" s="141">
        <f t="shared" si="3"/>
        <v>-33197</v>
      </c>
      <c r="DB66" s="141">
        <f t="shared" si="3"/>
        <v>-20499</v>
      </c>
      <c r="DC66" s="141">
        <f t="shared" ref="DC66:FR66" si="5">SUM(DC8:DC65)</f>
        <v>8126686</v>
      </c>
      <c r="DD66" s="141">
        <f t="shared" si="5"/>
        <v>4062408</v>
      </c>
      <c r="DE66" s="141">
        <f t="shared" si="5"/>
        <v>-4062408</v>
      </c>
      <c r="DF66" s="141">
        <f t="shared" si="5"/>
        <v>4062440</v>
      </c>
      <c r="DG66" s="141">
        <f>SUM(DG8:DG65)</f>
        <v>537714</v>
      </c>
      <c r="DH66" s="141">
        <f t="shared" si="5"/>
        <v>554759</v>
      </c>
      <c r="DI66" s="141">
        <f t="shared" si="5"/>
        <v>539728</v>
      </c>
      <c r="DJ66" s="141">
        <f t="shared" si="5"/>
        <v>554790</v>
      </c>
      <c r="DK66" s="141">
        <f t="shared" si="5"/>
        <v>540000</v>
      </c>
      <c r="DL66" s="141">
        <f t="shared" si="5"/>
        <v>540000</v>
      </c>
      <c r="DM66" s="141">
        <f t="shared" si="5"/>
        <v>537641</v>
      </c>
      <c r="DN66" s="141">
        <f t="shared" si="5"/>
        <v>575339</v>
      </c>
      <c r="DO66" s="141">
        <f t="shared" si="5"/>
        <v>5276238</v>
      </c>
      <c r="DP66" s="141">
        <f t="shared" si="5"/>
        <v>6082349</v>
      </c>
      <c r="DQ66" s="141">
        <f t="shared" si="5"/>
        <v>475347</v>
      </c>
      <c r="DR66" s="141">
        <f t="shared" si="5"/>
        <v>3107351</v>
      </c>
      <c r="DS66" s="141">
        <f t="shared" si="5"/>
        <v>623497</v>
      </c>
      <c r="DT66" s="141">
        <f t="shared" si="5"/>
        <v>19610</v>
      </c>
      <c r="DU66" s="141">
        <f t="shared" si="5"/>
        <v>1325625</v>
      </c>
      <c r="DV66" s="141">
        <f t="shared" si="5"/>
        <v>23539</v>
      </c>
      <c r="DW66" s="141">
        <f t="shared" si="5"/>
        <v>52500</v>
      </c>
      <c r="DX66" s="141">
        <f t="shared" si="5"/>
        <v>320799</v>
      </c>
      <c r="DY66" s="141">
        <f t="shared" si="5"/>
        <v>25166</v>
      </c>
      <c r="DZ66" s="141">
        <f t="shared" si="5"/>
        <v>401780</v>
      </c>
      <c r="EA66" s="141">
        <f t="shared" si="5"/>
        <v>11138</v>
      </c>
      <c r="EB66" s="141">
        <f t="shared" si="5"/>
        <v>20000</v>
      </c>
      <c r="EC66" s="141">
        <f t="shared" si="5"/>
        <v>21997</v>
      </c>
      <c r="ED66" s="141">
        <f t="shared" si="5"/>
        <v>20628</v>
      </c>
      <c r="EE66" s="141">
        <f t="shared" si="5"/>
        <v>633084</v>
      </c>
      <c r="EF66" s="141">
        <f t="shared" si="5"/>
        <v>27335</v>
      </c>
      <c r="EG66" s="141">
        <f t="shared" si="5"/>
        <v>716404</v>
      </c>
      <c r="EH66" s="141">
        <f t="shared" si="5"/>
        <v>9606</v>
      </c>
      <c r="EI66" s="141">
        <f t="shared" si="5"/>
        <v>13308</v>
      </c>
      <c r="EJ66" s="141">
        <f t="shared" si="5"/>
        <v>21052</v>
      </c>
      <c r="EK66" s="141">
        <f t="shared" si="5"/>
        <v>21248</v>
      </c>
      <c r="EL66" s="141">
        <f t="shared" si="5"/>
        <v>14488</v>
      </c>
      <c r="EM66" s="141">
        <f t="shared" si="5"/>
        <v>351610</v>
      </c>
      <c r="EN66" s="141">
        <f t="shared" si="5"/>
        <v>-176242</v>
      </c>
      <c r="EO66" s="141">
        <f t="shared" si="5"/>
        <v>70000</v>
      </c>
      <c r="EP66" s="141">
        <f t="shared" si="5"/>
        <v>80000</v>
      </c>
      <c r="EQ66" s="141">
        <f t="shared" si="5"/>
        <v>3054900</v>
      </c>
      <c r="ER66" s="141">
        <f t="shared" si="5"/>
        <v>47000</v>
      </c>
      <c r="ES66" s="141">
        <f t="shared" si="5"/>
        <v>799144</v>
      </c>
      <c r="ET66" s="141">
        <f t="shared" si="5"/>
        <v>-1512</v>
      </c>
      <c r="EU66" s="141">
        <f t="shared" si="5"/>
        <v>1512</v>
      </c>
      <c r="EV66" s="141">
        <f t="shared" si="5"/>
        <v>1368</v>
      </c>
      <c r="EW66" s="141">
        <f t="shared" si="5"/>
        <v>-1368</v>
      </c>
      <c r="EX66" s="141">
        <f t="shared" si="5"/>
        <v>-73781</v>
      </c>
      <c r="EY66" s="141">
        <f t="shared" si="5"/>
        <v>522639</v>
      </c>
      <c r="EZ66" s="141">
        <f t="shared" si="5"/>
        <v>-92885</v>
      </c>
      <c r="FA66" s="141">
        <f t="shared" si="5"/>
        <v>1000000</v>
      </c>
      <c r="FB66" s="141">
        <f t="shared" si="5"/>
        <v>3750</v>
      </c>
      <c r="FC66" s="141">
        <f t="shared" si="5"/>
        <v>-3750</v>
      </c>
      <c r="FD66" s="141">
        <f t="shared" si="5"/>
        <v>-720</v>
      </c>
      <c r="FE66" s="141">
        <f t="shared" si="5"/>
        <v>720</v>
      </c>
      <c r="FF66" s="141">
        <f t="shared" ref="FF66:FG66" si="6">SUM(FF8:FF65)</f>
        <v>654845</v>
      </c>
      <c r="FG66" s="141">
        <f t="shared" si="6"/>
        <v>-162236</v>
      </c>
      <c r="FH66" s="141">
        <f t="shared" ref="FH66" si="7">SUM(FH8:FH65)</f>
        <v>3735062</v>
      </c>
      <c r="FI66" s="141">
        <f t="shared" si="5"/>
        <v>199328</v>
      </c>
      <c r="FJ66" s="141">
        <f t="shared" si="5"/>
        <v>-886</v>
      </c>
      <c r="FK66" s="141">
        <f t="shared" si="5"/>
        <v>886</v>
      </c>
      <c r="FL66" s="141">
        <f t="shared" si="5"/>
        <v>-137728</v>
      </c>
      <c r="FM66" s="141">
        <f t="shared" si="5"/>
        <v>2095585</v>
      </c>
      <c r="FN66" s="141">
        <f t="shared" si="5"/>
        <v>-258291</v>
      </c>
      <c r="FO66" s="141">
        <f t="shared" si="5"/>
        <v>1500000</v>
      </c>
      <c r="FP66" s="141">
        <f t="shared" si="5"/>
        <v>650003</v>
      </c>
      <c r="FQ66" s="141">
        <f t="shared" si="5"/>
        <v>1500000</v>
      </c>
      <c r="FR66" s="141">
        <f t="shared" si="5"/>
        <v>50000</v>
      </c>
      <c r="FS66" s="141">
        <f t="shared" ref="FS66:GB66" si="8">SUM(FS8:FS65)</f>
        <v>0</v>
      </c>
      <c r="FT66" s="141">
        <f t="shared" si="8"/>
        <v>80745</v>
      </c>
      <c r="FU66" s="141">
        <f t="shared" si="8"/>
        <v>-80745</v>
      </c>
      <c r="FV66" s="141">
        <f t="shared" si="8"/>
        <v>35000</v>
      </c>
      <c r="FW66" s="141">
        <f t="shared" si="8"/>
        <v>-35000</v>
      </c>
      <c r="FX66" s="141">
        <f t="shared" si="8"/>
        <v>412340</v>
      </c>
      <c r="FY66" s="141">
        <f t="shared" si="8"/>
        <v>237660</v>
      </c>
      <c r="FZ66" s="141">
        <f t="shared" si="8"/>
        <v>6000000</v>
      </c>
      <c r="GA66" s="141">
        <f t="shared" si="8"/>
        <v>810000</v>
      </c>
      <c r="GB66" s="142">
        <f t="shared" si="8"/>
        <v>16084017</v>
      </c>
    </row>
    <row r="67" spans="1:184" ht="13.5" thickTop="1" x14ac:dyDescent="0.2"/>
    <row r="68" spans="1:184" x14ac:dyDescent="0.2">
      <c r="AI68" s="145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3"/>
      <c r="FE68" s="143"/>
    </row>
    <row r="69" spans="1:184" x14ac:dyDescent="0.2">
      <c r="B69" s="15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ES69" s="143"/>
      <c r="ET69" s="143"/>
      <c r="EU69" s="143"/>
      <c r="EV69" s="143"/>
      <c r="EW69" s="143"/>
      <c r="EX69" s="143"/>
      <c r="EY69" s="143"/>
      <c r="EZ69" s="143"/>
      <c r="FA69" s="143"/>
      <c r="FB69" s="143"/>
      <c r="FC69" s="143"/>
      <c r="FD69" s="143"/>
      <c r="FE69" s="143"/>
    </row>
    <row r="70" spans="1:184" x14ac:dyDescent="0.2"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ES70" s="143"/>
      <c r="ET70" s="143"/>
      <c r="EU70" s="143"/>
      <c r="EV70" s="143"/>
      <c r="EW70" s="143"/>
      <c r="EX70" s="143"/>
      <c r="EY70" s="143"/>
      <c r="EZ70" s="143"/>
      <c r="FA70" s="143"/>
      <c r="FB70" s="143"/>
      <c r="FC70" s="143"/>
      <c r="FD70" s="143"/>
      <c r="FE70" s="143"/>
    </row>
    <row r="71" spans="1:184" x14ac:dyDescent="0.2">
      <c r="B71" s="20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ES71" s="143"/>
      <c r="ET71" s="143"/>
      <c r="EU71" s="143"/>
      <c r="EV71" s="143"/>
      <c r="EW71" s="143"/>
      <c r="EX71" s="143"/>
      <c r="EY71" s="143"/>
      <c r="EZ71" s="143"/>
      <c r="FA71" s="143"/>
      <c r="FB71" s="143"/>
      <c r="FC71" s="143"/>
      <c r="FD71" s="143"/>
      <c r="FE71" s="143"/>
    </row>
    <row r="72" spans="1:184" x14ac:dyDescent="0.2">
      <c r="B72" s="20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ES72" s="143"/>
      <c r="ET72" s="143"/>
      <c r="EU72" s="143"/>
      <c r="EV72" s="143"/>
      <c r="EW72" s="143"/>
      <c r="EX72" s="143"/>
      <c r="EY72" s="143"/>
      <c r="EZ72" s="143"/>
      <c r="FA72" s="143"/>
      <c r="FB72" s="143"/>
      <c r="FC72" s="143"/>
      <c r="FD72" s="143"/>
      <c r="FE72" s="143"/>
    </row>
    <row r="73" spans="1:184" x14ac:dyDescent="0.2"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I73" s="77"/>
      <c r="AJ73" s="77"/>
      <c r="AK73" s="77"/>
      <c r="AL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EM73" s="143"/>
      <c r="EN73" s="143"/>
      <c r="EO73" s="143"/>
      <c r="EP73" s="143"/>
      <c r="EQ73" s="143"/>
      <c r="ER73" s="143"/>
      <c r="FF73" s="143"/>
      <c r="FG73" s="143"/>
      <c r="FH73" s="143"/>
      <c r="FI73" s="147"/>
      <c r="FJ73" s="147"/>
      <c r="FK73" s="147"/>
      <c r="FL73" s="147"/>
      <c r="FM73" s="143"/>
      <c r="FN73" s="143"/>
      <c r="FO73" s="143"/>
      <c r="FP73" s="143"/>
      <c r="FQ73" s="143"/>
      <c r="FR73" s="143"/>
      <c r="FS73" s="143"/>
      <c r="FT73" s="143"/>
      <c r="FU73" s="143"/>
      <c r="FV73" s="143"/>
      <c r="FW73" s="143"/>
      <c r="FX73" s="143"/>
      <c r="FY73" s="143"/>
      <c r="FZ73" s="143"/>
      <c r="GA73" s="143"/>
    </row>
    <row r="74" spans="1:184" s="148" customFormat="1" x14ac:dyDescent="0.2"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149"/>
      <c r="EN74" s="149"/>
      <c r="EO74" s="149"/>
      <c r="EP74" s="149"/>
      <c r="EQ74" s="149"/>
      <c r="ER74" s="149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149"/>
      <c r="FG74" s="149"/>
      <c r="FH74" s="149"/>
      <c r="FI74" s="150"/>
      <c r="FJ74" s="150"/>
      <c r="FK74" s="150"/>
      <c r="FL74" s="150"/>
      <c r="FM74" s="149"/>
      <c r="FN74" s="149"/>
      <c r="FO74" s="149"/>
      <c r="FP74" s="149"/>
      <c r="FQ74" s="149"/>
      <c r="FR74" s="149"/>
      <c r="FS74" s="149"/>
      <c r="FT74" s="149"/>
      <c r="FU74" s="149"/>
      <c r="FV74" s="149"/>
      <c r="FW74" s="149"/>
      <c r="FX74" s="149"/>
      <c r="FY74" s="149"/>
      <c r="FZ74" s="149"/>
      <c r="GA74" s="149"/>
    </row>
    <row r="75" spans="1:184" s="148" customFormat="1" x14ac:dyDescent="0.2"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149"/>
      <c r="EN75" s="149"/>
      <c r="EO75" s="149"/>
      <c r="EP75" s="149"/>
      <c r="EQ75" s="149"/>
      <c r="ER75" s="149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149"/>
      <c r="FG75" s="149"/>
      <c r="FH75" s="149"/>
      <c r="FI75" s="150"/>
      <c r="FJ75" s="150"/>
      <c r="FK75" s="150"/>
      <c r="FL75" s="150"/>
      <c r="FM75" s="149"/>
      <c r="FN75" s="149"/>
      <c r="FO75" s="149"/>
      <c r="FP75" s="149"/>
      <c r="FQ75" s="149"/>
      <c r="FR75" s="149"/>
      <c r="FS75" s="149"/>
      <c r="FT75" s="149"/>
      <c r="FU75" s="149"/>
      <c r="FV75" s="149"/>
      <c r="FW75" s="149"/>
      <c r="FX75" s="149"/>
      <c r="FY75" s="149"/>
      <c r="FZ75" s="149"/>
      <c r="GA75" s="149"/>
    </row>
    <row r="76" spans="1:184" x14ac:dyDescent="0.2"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EM76" s="143"/>
      <c r="EN76" s="143"/>
      <c r="EO76" s="143"/>
      <c r="EP76" s="143"/>
      <c r="EQ76" s="143"/>
      <c r="ER76" s="143"/>
      <c r="FF76" s="143"/>
      <c r="FG76" s="143"/>
      <c r="FH76" s="143"/>
      <c r="FI76" s="147"/>
      <c r="FJ76" s="147"/>
      <c r="FK76" s="147"/>
      <c r="FL76" s="147"/>
      <c r="FM76" s="143"/>
      <c r="FN76" s="143"/>
      <c r="FO76" s="143"/>
      <c r="FP76" s="143"/>
      <c r="FQ76" s="143"/>
      <c r="FR76" s="143"/>
      <c r="FS76" s="143"/>
      <c r="FT76" s="143"/>
      <c r="FU76" s="143"/>
      <c r="FV76" s="143"/>
      <c r="FW76" s="143"/>
      <c r="FX76" s="143"/>
      <c r="FY76" s="143"/>
      <c r="FZ76" s="143"/>
      <c r="GA76" s="143"/>
    </row>
    <row r="77" spans="1:184" x14ac:dyDescent="0.2"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EM77" s="143"/>
      <c r="EN77" s="143"/>
      <c r="EO77" s="143"/>
      <c r="EP77" s="143"/>
      <c r="EQ77" s="143"/>
      <c r="ER77" s="143"/>
      <c r="FF77" s="143"/>
      <c r="FG77" s="143"/>
      <c r="FH77" s="143"/>
      <c r="FI77" s="147"/>
      <c r="FJ77" s="147"/>
      <c r="FK77" s="147"/>
      <c r="FL77" s="147"/>
      <c r="FM77" s="143"/>
      <c r="FN77" s="143"/>
      <c r="FO77" s="143"/>
      <c r="FP77" s="143"/>
      <c r="FQ77" s="143"/>
      <c r="FR77" s="143"/>
      <c r="FS77" s="143"/>
      <c r="FT77" s="143"/>
      <c r="FU77" s="143"/>
      <c r="FV77" s="143"/>
      <c r="FW77" s="143"/>
      <c r="FX77" s="143"/>
      <c r="FY77" s="143"/>
      <c r="FZ77" s="143"/>
      <c r="GA77" s="143"/>
    </row>
    <row r="78" spans="1:184" x14ac:dyDescent="0.2"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</row>
  </sheetData>
  <mergeCells count="4">
    <mergeCell ref="D4:D6"/>
    <mergeCell ref="C4:C6"/>
    <mergeCell ref="AM4:AP4"/>
    <mergeCell ref="AG4:AL4"/>
  </mergeCells>
  <phoneticPr fontId="4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1" t="s">
        <v>118</v>
      </c>
      <c r="B1" s="12" t="s">
        <v>83</v>
      </c>
    </row>
    <row r="2" spans="1:2" x14ac:dyDescent="0.25">
      <c r="A2" s="1" t="s">
        <v>107</v>
      </c>
      <c r="B2" s="13"/>
    </row>
    <row r="3" spans="1:2" x14ac:dyDescent="0.25">
      <c r="A3" s="1" t="s">
        <v>107</v>
      </c>
      <c r="B3" s="13"/>
    </row>
    <row r="4" spans="1:2" x14ac:dyDescent="0.25">
      <c r="A4" s="2"/>
      <c r="B4" s="14"/>
    </row>
    <row r="5" spans="1:2" x14ac:dyDescent="0.25">
      <c r="A5" s="11"/>
      <c r="B5" s="15" t="s">
        <v>109</v>
      </c>
    </row>
    <row r="6" spans="1:2" x14ac:dyDescent="0.25">
      <c r="A6" s="2"/>
      <c r="B6" s="14"/>
    </row>
    <row r="7" spans="1:2" ht="15.75" thickBot="1" x14ac:dyDescent="0.3">
      <c r="A7" s="4" t="s">
        <v>60</v>
      </c>
      <c r="B7" s="16" t="s">
        <v>1</v>
      </c>
    </row>
    <row r="8" spans="1:2" x14ac:dyDescent="0.25">
      <c r="A8" s="3">
        <v>800</v>
      </c>
      <c r="B8" s="17" t="s">
        <v>47</v>
      </c>
    </row>
    <row r="9" spans="1:2" x14ac:dyDescent="0.25">
      <c r="A9" s="3">
        <v>802</v>
      </c>
      <c r="B9" s="17" t="s">
        <v>3</v>
      </c>
    </row>
    <row r="10" spans="1:2" x14ac:dyDescent="0.25">
      <c r="A10" s="3">
        <v>804</v>
      </c>
      <c r="B10" s="17" t="s">
        <v>4</v>
      </c>
    </row>
    <row r="11" spans="1:2" x14ac:dyDescent="0.25">
      <c r="A11" s="3">
        <v>806</v>
      </c>
      <c r="B11" s="17" t="s">
        <v>5</v>
      </c>
    </row>
    <row r="12" spans="1:2" x14ac:dyDescent="0.25">
      <c r="A12" s="3">
        <v>807</v>
      </c>
      <c r="B12" s="17" t="s">
        <v>7</v>
      </c>
    </row>
    <row r="13" spans="1:2" x14ac:dyDescent="0.25">
      <c r="A13" s="3">
        <v>808</v>
      </c>
      <c r="B13" s="17" t="s">
        <v>8</v>
      </c>
    </row>
    <row r="14" spans="1:2" x14ac:dyDescent="0.25">
      <c r="A14" s="3">
        <v>810</v>
      </c>
      <c r="B14" s="17" t="s">
        <v>9</v>
      </c>
    </row>
    <row r="15" spans="1:2" x14ac:dyDescent="0.25">
      <c r="A15" s="3">
        <v>812</v>
      </c>
      <c r="B15" s="17" t="s">
        <v>10</v>
      </c>
    </row>
    <row r="16" spans="1:2" x14ac:dyDescent="0.25">
      <c r="A16" s="3">
        <v>814</v>
      </c>
      <c r="B16" s="17" t="s">
        <v>11</v>
      </c>
    </row>
    <row r="17" spans="1:2" x14ac:dyDescent="0.25">
      <c r="A17" s="3">
        <v>816</v>
      </c>
      <c r="B17" s="17" t="s">
        <v>12</v>
      </c>
    </row>
    <row r="18" spans="1:2" x14ac:dyDescent="0.25">
      <c r="A18" s="3">
        <v>818</v>
      </c>
      <c r="B18" s="17" t="s">
        <v>13</v>
      </c>
    </row>
    <row r="19" spans="1:2" x14ac:dyDescent="0.25">
      <c r="A19" s="3">
        <v>820</v>
      </c>
      <c r="B19" s="17" t="s">
        <v>14</v>
      </c>
    </row>
    <row r="20" spans="1:2" x14ac:dyDescent="0.25">
      <c r="A20" s="3">
        <v>822</v>
      </c>
      <c r="B20" s="17" t="s">
        <v>16</v>
      </c>
    </row>
    <row r="21" spans="1:2" x14ac:dyDescent="0.25">
      <c r="A21" s="3">
        <v>824</v>
      </c>
      <c r="B21" s="17" t="s">
        <v>17</v>
      </c>
    </row>
    <row r="22" spans="1:2" x14ac:dyDescent="0.25">
      <c r="A22" s="3">
        <v>826</v>
      </c>
      <c r="B22" s="17" t="s">
        <v>111</v>
      </c>
    </row>
    <row r="23" spans="1:2" x14ac:dyDescent="0.25">
      <c r="A23" s="3">
        <v>828</v>
      </c>
      <c r="B23" s="17" t="s">
        <v>18</v>
      </c>
    </row>
    <row r="24" spans="1:2" x14ac:dyDescent="0.25">
      <c r="A24" s="3">
        <v>830</v>
      </c>
      <c r="B24" s="17" t="s">
        <v>19</v>
      </c>
    </row>
    <row r="25" spans="1:2" x14ac:dyDescent="0.25">
      <c r="A25" s="3">
        <v>832</v>
      </c>
      <c r="B25" s="17" t="s">
        <v>20</v>
      </c>
    </row>
    <row r="26" spans="1:2" x14ac:dyDescent="0.25">
      <c r="A26" s="3">
        <v>834</v>
      </c>
      <c r="B26" s="17" t="s">
        <v>21</v>
      </c>
    </row>
    <row r="27" spans="1:2" x14ac:dyDescent="0.25">
      <c r="A27" s="3">
        <v>836</v>
      </c>
      <c r="B27" s="17" t="s">
        <v>22</v>
      </c>
    </row>
    <row r="28" spans="1:2" x14ac:dyDescent="0.25">
      <c r="A28" s="3">
        <v>838</v>
      </c>
      <c r="B28" s="17" t="s">
        <v>23</v>
      </c>
    </row>
    <row r="29" spans="1:2" x14ac:dyDescent="0.25">
      <c r="A29" s="3">
        <v>840</v>
      </c>
      <c r="B29" s="17" t="s">
        <v>24</v>
      </c>
    </row>
    <row r="30" spans="1:2" x14ac:dyDescent="0.25">
      <c r="A30" s="3">
        <v>842</v>
      </c>
      <c r="B30" s="17" t="s">
        <v>25</v>
      </c>
    </row>
    <row r="31" spans="1:2" x14ac:dyDescent="0.25">
      <c r="A31" s="3">
        <v>843</v>
      </c>
      <c r="B31" s="17" t="s">
        <v>6</v>
      </c>
    </row>
    <row r="32" spans="1:2" x14ac:dyDescent="0.25">
      <c r="A32" s="3">
        <v>844</v>
      </c>
      <c r="B32" s="17" t="s">
        <v>26</v>
      </c>
    </row>
    <row r="33" spans="1:2" x14ac:dyDescent="0.25">
      <c r="A33" s="3">
        <v>846</v>
      </c>
      <c r="B33" s="17" t="s">
        <v>27</v>
      </c>
    </row>
    <row r="34" spans="1:2" x14ac:dyDescent="0.25">
      <c r="A34" s="3">
        <v>847</v>
      </c>
      <c r="B34" s="17" t="s">
        <v>28</v>
      </c>
    </row>
    <row r="35" spans="1:2" x14ac:dyDescent="0.25">
      <c r="A35" s="3">
        <v>848</v>
      </c>
      <c r="B35" s="17" t="s">
        <v>29</v>
      </c>
    </row>
    <row r="36" spans="1:2" x14ac:dyDescent="0.25">
      <c r="A36" s="3">
        <v>850</v>
      </c>
      <c r="B36" s="17" t="s">
        <v>30</v>
      </c>
    </row>
    <row r="37" spans="1:2" x14ac:dyDescent="0.25">
      <c r="A37" s="3">
        <v>851</v>
      </c>
      <c r="B37" s="17" t="s">
        <v>31</v>
      </c>
    </row>
    <row r="38" spans="1:2" x14ac:dyDescent="0.25">
      <c r="A38" s="3">
        <v>852</v>
      </c>
      <c r="B38" s="17" t="s">
        <v>32</v>
      </c>
    </row>
    <row r="39" spans="1:2" x14ac:dyDescent="0.25">
      <c r="A39" s="3">
        <v>853</v>
      </c>
      <c r="B39" s="17" t="s">
        <v>33</v>
      </c>
    </row>
    <row r="40" spans="1:2" x14ac:dyDescent="0.25">
      <c r="A40" s="3">
        <v>854</v>
      </c>
      <c r="B40" s="17" t="s">
        <v>34</v>
      </c>
    </row>
    <row r="41" spans="1:2" x14ac:dyDescent="0.25">
      <c r="A41" s="3">
        <v>856</v>
      </c>
      <c r="B41" s="17" t="s">
        <v>35</v>
      </c>
    </row>
    <row r="42" spans="1:2" x14ac:dyDescent="0.25">
      <c r="A42" s="3">
        <v>858</v>
      </c>
      <c r="B42" s="17" t="s">
        <v>15</v>
      </c>
    </row>
    <row r="43" spans="1:2" x14ac:dyDescent="0.25">
      <c r="A43" s="3">
        <v>860</v>
      </c>
      <c r="B43" s="17" t="s">
        <v>36</v>
      </c>
    </row>
    <row r="44" spans="1:2" x14ac:dyDescent="0.25">
      <c r="A44" s="3">
        <v>861</v>
      </c>
      <c r="B44" s="17" t="s">
        <v>37</v>
      </c>
    </row>
    <row r="45" spans="1:2" x14ac:dyDescent="0.25">
      <c r="A45" s="3">
        <v>862</v>
      </c>
      <c r="B45" s="17" t="s">
        <v>38</v>
      </c>
    </row>
    <row r="46" spans="1:2" x14ac:dyDescent="0.25">
      <c r="A46" s="3">
        <v>864</v>
      </c>
      <c r="B46" s="17" t="s">
        <v>39</v>
      </c>
    </row>
    <row r="47" spans="1:2" x14ac:dyDescent="0.25">
      <c r="A47" s="3">
        <v>866</v>
      </c>
      <c r="B47" s="17" t="s">
        <v>40</v>
      </c>
    </row>
    <row r="48" spans="1:2" x14ac:dyDescent="0.25">
      <c r="A48" s="3">
        <v>868</v>
      </c>
      <c r="B48" s="17" t="s">
        <v>41</v>
      </c>
    </row>
    <row r="49" spans="1:2" x14ac:dyDescent="0.25">
      <c r="A49" s="3">
        <v>870</v>
      </c>
      <c r="B49" s="17" t="s">
        <v>42</v>
      </c>
    </row>
    <row r="50" spans="1:2" x14ac:dyDescent="0.25">
      <c r="A50" s="3">
        <v>872</v>
      </c>
      <c r="B50" s="17" t="s">
        <v>43</v>
      </c>
    </row>
    <row r="51" spans="1:2" x14ac:dyDescent="0.25">
      <c r="A51" s="3">
        <v>874</v>
      </c>
      <c r="B51" s="17" t="s">
        <v>44</v>
      </c>
    </row>
    <row r="52" spans="1:2" x14ac:dyDescent="0.25">
      <c r="A52" s="3">
        <v>876</v>
      </c>
      <c r="B52" s="17" t="s">
        <v>45</v>
      </c>
    </row>
    <row r="53" spans="1:2" x14ac:dyDescent="0.25">
      <c r="A53" s="3">
        <v>878</v>
      </c>
      <c r="B53" s="17" t="s">
        <v>46</v>
      </c>
    </row>
    <row r="54" spans="1:2" x14ac:dyDescent="0.25">
      <c r="A54" s="3">
        <v>880</v>
      </c>
      <c r="B54" s="17" t="s">
        <v>48</v>
      </c>
    </row>
    <row r="55" spans="1:2" x14ac:dyDescent="0.25">
      <c r="A55" s="3">
        <v>882</v>
      </c>
      <c r="B55" s="17" t="s">
        <v>49</v>
      </c>
    </row>
    <row r="56" spans="1:2" x14ac:dyDescent="0.25">
      <c r="A56" s="3">
        <v>883</v>
      </c>
      <c r="B56" s="17" t="s">
        <v>50</v>
      </c>
    </row>
    <row r="57" spans="1:2" x14ac:dyDescent="0.25">
      <c r="A57" s="3">
        <v>884</v>
      </c>
      <c r="B57" s="17" t="s">
        <v>51</v>
      </c>
    </row>
    <row r="58" spans="1:2" x14ac:dyDescent="0.25">
      <c r="A58" s="3">
        <v>886</v>
      </c>
      <c r="B58" s="17" t="s">
        <v>2</v>
      </c>
    </row>
    <row r="59" spans="1:2" x14ac:dyDescent="0.25">
      <c r="A59" s="3">
        <v>888</v>
      </c>
      <c r="B59" s="17" t="s">
        <v>52</v>
      </c>
    </row>
    <row r="60" spans="1:2" x14ac:dyDescent="0.25">
      <c r="A60" s="3">
        <v>889</v>
      </c>
      <c r="B60" s="17" t="s">
        <v>53</v>
      </c>
    </row>
    <row r="61" spans="1:2" x14ac:dyDescent="0.25">
      <c r="A61" s="3">
        <v>890</v>
      </c>
      <c r="B61" s="17" t="s">
        <v>54</v>
      </c>
    </row>
    <row r="62" spans="1:2" x14ac:dyDescent="0.25">
      <c r="A62" s="3">
        <v>892</v>
      </c>
      <c r="B62" s="17" t="s">
        <v>55</v>
      </c>
    </row>
    <row r="63" spans="1:2" x14ac:dyDescent="0.25">
      <c r="A63" s="3">
        <v>894</v>
      </c>
      <c r="B63" s="17" t="s">
        <v>56</v>
      </c>
    </row>
    <row r="64" spans="1:2" x14ac:dyDescent="0.25">
      <c r="A64" s="3">
        <v>896</v>
      </c>
      <c r="B64" s="17" t="s">
        <v>57</v>
      </c>
    </row>
    <row r="65" spans="1:2" x14ac:dyDescent="0.25">
      <c r="A65" s="3">
        <v>898</v>
      </c>
      <c r="B65" s="17" t="s">
        <v>58</v>
      </c>
    </row>
    <row r="66" spans="1:2" x14ac:dyDescent="0.25">
      <c r="A66" s="18"/>
      <c r="B66" s="19" t="s">
        <v>0</v>
      </c>
    </row>
    <row r="69" spans="1:2" x14ac:dyDescent="0.25">
      <c r="B69" s="15"/>
    </row>
    <row r="71" spans="1:2" x14ac:dyDescent="0.25">
      <c r="B71" s="20"/>
    </row>
    <row r="72" spans="1:2" x14ac:dyDescent="0.25">
      <c r="B72" s="20"/>
    </row>
    <row r="74" spans="1:2" x14ac:dyDescent="0.25">
      <c r="A74" s="8"/>
      <c r="B74" s="8"/>
    </row>
    <row r="75" spans="1:2" x14ac:dyDescent="0.25">
      <c r="A75" s="8"/>
      <c r="B75" s="8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Katie Buchanan</cp:lastModifiedBy>
  <cp:lastPrinted>2023-08-30T19:32:11Z</cp:lastPrinted>
  <dcterms:created xsi:type="dcterms:W3CDTF">2013-08-01T13:53:33Z</dcterms:created>
  <dcterms:modified xsi:type="dcterms:W3CDTF">2024-06-28T14:48:12Z</dcterms:modified>
</cp:coreProperties>
</file>