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13_ncr:1_{049698C7-9814-45AB-85F0-07898B25F23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Sheet1!$A$1:$K$76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H66" i="1"/>
  <c r="BC66" i="1"/>
  <c r="BA66" i="1"/>
  <c r="AZ66" i="1"/>
  <c r="AW66" i="1"/>
  <c r="AO66" i="1"/>
  <c r="AE66" i="1"/>
  <c r="AB66" i="1" l="1"/>
  <c r="X66" i="1"/>
  <c r="K55" i="1" l="1"/>
  <c r="K63" i="1"/>
  <c r="C63" i="1" s="1"/>
  <c r="K61" i="1"/>
  <c r="C61" i="1" s="1"/>
  <c r="K45" i="1"/>
  <c r="C45" i="1" s="1"/>
  <c r="K35" i="1"/>
  <c r="C35" i="1" s="1"/>
  <c r="K29" i="1"/>
  <c r="C29" i="1" s="1"/>
  <c r="K26" i="1"/>
  <c r="C26" i="1" s="1"/>
  <c r="K24" i="1"/>
  <c r="C24" i="1" s="1"/>
  <c r="K23" i="1"/>
  <c r="K20" i="1"/>
  <c r="C20" i="1" s="1"/>
  <c r="K19" i="1"/>
  <c r="C19" i="1" s="1"/>
  <c r="K17" i="1"/>
  <c r="K15" i="1"/>
  <c r="C15" i="1" s="1"/>
  <c r="K10" i="1"/>
  <c r="C10" i="1" s="1"/>
  <c r="K9" i="1"/>
  <c r="C9" i="1" s="1"/>
  <c r="K8" i="1"/>
  <c r="C8" i="1" s="1"/>
  <c r="K54" i="1"/>
  <c r="C54" i="1" s="1"/>
  <c r="K65" i="1"/>
  <c r="C65" i="1" s="1"/>
  <c r="K58" i="1"/>
  <c r="C58" i="1" s="1"/>
  <c r="K51" i="1"/>
  <c r="C51" i="1" s="1"/>
  <c r="K47" i="1"/>
  <c r="C47" i="1" s="1"/>
  <c r="K40" i="1"/>
  <c r="C40" i="1" s="1"/>
  <c r="K28" i="1"/>
  <c r="C28" i="1" s="1"/>
  <c r="K18" i="1"/>
  <c r="C18" i="1" s="1"/>
  <c r="K14" i="1"/>
  <c r="C14" i="1" s="1"/>
  <c r="K13" i="1"/>
  <c r="C13" i="1" s="1"/>
  <c r="C11" i="1"/>
  <c r="C12" i="1"/>
  <c r="C16" i="1"/>
  <c r="C17" i="1"/>
  <c r="C21" i="1"/>
  <c r="C22" i="1"/>
  <c r="C23" i="1"/>
  <c r="C30" i="1"/>
  <c r="C31" i="1"/>
  <c r="C34" i="1"/>
  <c r="C36" i="1"/>
  <c r="C37" i="1"/>
  <c r="C38" i="1"/>
  <c r="C39" i="1"/>
  <c r="C41" i="1"/>
  <c r="C43" i="1"/>
  <c r="C44" i="1"/>
  <c r="C48" i="1"/>
  <c r="C49" i="1"/>
  <c r="C50" i="1"/>
  <c r="C52" i="1"/>
  <c r="C53" i="1"/>
  <c r="C55" i="1"/>
  <c r="C56" i="1"/>
  <c r="C59" i="1"/>
  <c r="C62" i="1"/>
  <c r="BJ66" i="1"/>
  <c r="BG66" i="1"/>
  <c r="G66" i="1"/>
  <c r="E66" i="1"/>
  <c r="AN66" i="1" l="1"/>
  <c r="V66" i="1" l="1"/>
  <c r="AR66" i="1"/>
  <c r="BI66" i="1"/>
  <c r="BH66" i="1"/>
  <c r="BE66" i="1"/>
  <c r="BD66" i="1"/>
  <c r="BB66" i="1"/>
  <c r="AY66" i="1" l="1"/>
  <c r="AV66" i="1"/>
  <c r="AK66" i="1"/>
  <c r="AJ66" i="1"/>
  <c r="AG66" i="1"/>
  <c r="AX66" i="1" l="1"/>
  <c r="BF66" i="1"/>
  <c r="AM66" i="1"/>
  <c r="AD66" i="1"/>
  <c r="Z66" i="1"/>
  <c r="Y66" i="1"/>
  <c r="W66" i="1"/>
  <c r="T66" i="1" l="1"/>
  <c r="AP66" i="1"/>
  <c r="AQ66" i="1"/>
  <c r="AL66" i="1" l="1"/>
  <c r="AH66" i="1"/>
  <c r="AI66" i="1"/>
  <c r="AF66" i="1"/>
  <c r="K60" i="1" l="1"/>
  <c r="C60" i="1" s="1"/>
  <c r="K46" i="1"/>
  <c r="C46" i="1" s="1"/>
  <c r="K27" i="1"/>
  <c r="C27" i="1" s="1"/>
  <c r="K25" i="1"/>
  <c r="C25" i="1" s="1"/>
  <c r="AS66" i="1" l="1"/>
  <c r="AT66" i="1"/>
  <c r="AU66" i="1" l="1"/>
  <c r="AC66" i="1" l="1"/>
  <c r="AA66" i="1"/>
  <c r="U66" i="1"/>
  <c r="S66" i="1"/>
  <c r="K64" i="1"/>
  <c r="C64" i="1" s="1"/>
  <c r="K57" i="1"/>
  <c r="C57" i="1" s="1"/>
  <c r="K42" i="1"/>
  <c r="C42" i="1" s="1"/>
  <c r="K33" i="1"/>
  <c r="C33" i="1" s="1"/>
  <c r="K32" i="1"/>
  <c r="C32" i="1" s="1"/>
  <c r="M66" i="1" l="1"/>
  <c r="N66" i="1"/>
  <c r="O66" i="1" l="1"/>
  <c r="P66" i="1"/>
  <c r="Q66" i="1"/>
  <c r="R66" i="1"/>
  <c r="L66" i="1" l="1"/>
  <c r="D66" i="1" l="1"/>
  <c r="J66" i="1"/>
  <c r="I66" i="1" l="1"/>
  <c r="K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H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N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O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R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AS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AT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AV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W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B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BC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BD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BE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BH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BI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U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S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AT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AU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BE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BJ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S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G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H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S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<sst xmlns="http://schemas.openxmlformats.org/spreadsheetml/2006/main" count="580" uniqueCount="290">
  <si>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</si>
  <si>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</si>
  <si>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</si>
  <si>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</si>
  <si>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</si>
  <si>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</si>
  <si>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</si>
  <si>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</si>
  <si>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</si>
  <si>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</si>
  <si>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</si>
  <si>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</si>
  <si>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</si>
  <si>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</si>
  <si>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</si>
  <si>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</si>
  <si>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</si>
  <si>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</si>
  <si>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</si>
  <si>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</si>
  <si>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</si>
  <si>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</si>
  <si>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</si>
  <si>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</si>
  <si>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</si>
  <si>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</si>
  <si>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</si>
  <si>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</si>
  <si>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</si>
  <si>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</si>
  <si>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</si>
  <si>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</si>
  <si>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</si>
  <si>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</si>
  <si>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</si>
  <si>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</si>
  <si>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</si>
  <si>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</si>
  <si>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</si>
  <si>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</si>
  <si>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</si>
  <si>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</si>
  <si>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</si>
  <si>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</si>
  <si>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</si>
  <si>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</si>
  <si>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</si>
  <si>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</si>
  <si>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</si>
  <si>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</si>
  <si>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</si>
  <si>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</si>
  <si>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</si>
  <si>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</si>
  <si>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</si>
  <si>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</si>
  <si>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</si>
  <si>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</si>
  <si>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</si>
  <si>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</si>
  <si>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</si>
  <si>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</si>
  <si>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</si>
  <si>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</si>
  <si>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</si>
  <si>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</si>
  <si>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</si>
  <si>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</si>
  <si>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</si>
  <si>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</si>
  <si>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</si>
  <si>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</si>
  <si>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</si>
  <si>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</si>
  <si>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</si>
  <si>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</si>
  <si>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</si>
  <si>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</si>
  <si>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</si>
  <si>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</si>
  <si>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</si>
  <si>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</si>
  <si>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</si>
  <si>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</si>
  <si>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</si>
  <si>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</si>
  <si>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</si>
  <si>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</si>
  <si>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</si>
  <si>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</si>
  <si>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</si>
  <si>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</si>
  <si>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</si>
  <si>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</si>
  <si>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</si>
  <si>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</si>
  <si>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</si>
  <si>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</si>
  <si>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</si>
  <si>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</si>
  <si>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</si>
  <si>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</si>
  <si>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</si>
  <si>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</si>
  <si>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</si>
  <si>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</si>
  <si>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</si>
  <si>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</si>
  <si>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</si>
  <si>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</si>
  <si>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</si>
  <si>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</si>
  <si>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</si>
  <si>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</si>
  <si>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</si>
  <si>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</si>
  <si>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</si>
  <si>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</si>
  <si>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</si>
  <si>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</si>
  <si>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</si>
  <si>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</si>
  <si>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</si>
  <si>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</si>
  <si>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</si>
  <si>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</si>
  <si>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</si>
  <si>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</si>
  <si>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</si>
  <si>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</si>
  <si>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</si>
  <si>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7/1/23 - 6/30/24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</si>
  <si>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</si>
  <si>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</si>
  <si>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</si>
  <si>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</si>
  <si>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</si>
  <si>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</si>
  <si>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</si>
  <si>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</si>
  <si>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</si>
  <si>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Funds:  7/1/24-06/30/25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</si>
  <si>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</si>
  <si>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</si>
  <si>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</si>
  <si>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</si>
  <si>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</si>
  <si>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</si>
  <si>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</si>
  <si>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</si>
  <si>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</si>
  <si>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</si>
  <si>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</si>
  <si>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</si>
  <si>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</si>
  <si>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</si>
  <si>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</si>
  <si>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</si>
  <si>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</si>
  <si>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</si>
  <si>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</si>
  <si>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</si>
  <si>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</si>
  <si>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</si>
  <si>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</si>
  <si>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</si>
  <si>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</si>
  <si>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</si>
  <si>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</si>
  <si>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</si>
  <si>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</si>
  <si>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</si>
  <si>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</si>
  <si>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</si>
  <si>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</si>
  <si>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</si>
  <si>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</si>
  <si>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</si>
  <si>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Pamlico Prison Education Project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</si>
  <si>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</si>
  <si>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</si>
  <si>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</si>
  <si>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</si>
  <si>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</si>
  <si>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</si>
  <si>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</si>
  <si>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</si>
  <si>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Funds:  1/1/24 - 6/30/26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</si>
  <si>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</si>
  <si>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</si>
  <si>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</si>
  <si>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</si>
  <si>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</si>
  <si>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</si>
  <si>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</si>
  <si>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</si>
  <si>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</si>
  <si>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</si>
  <si>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</si>
  <si>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</si>
  <si>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</si>
  <si>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</si>
  <si>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</si>
  <si>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</si>
  <si>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</si>
  <si>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</si>
  <si>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</si>
  <si>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</si>
  <si>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</si>
  <si>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</si>
  <si>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</si>
  <si>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</si>
  <si>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</si>
  <si>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</si>
  <si>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</si>
  <si>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</si>
  <si>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</si>
  <si>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</si>
  <si>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</si>
  <si>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</si>
  <si>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</si>
  <si>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</si>
  <si>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</si>
  <si>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</si>
  <si>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Funds:  7/1/22 - 6/30/26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</si>
  <si>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</si>
  <si>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</si>
  <si>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</si>
  <si>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</si>
  <si>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</si>
  <si>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</si>
  <si>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</si>
  <si>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</si>
  <si>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</si>
  <si>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</si>
  <si>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</si>
  <si>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</si>
  <si>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</si>
  <si>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</si>
  <si>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</si>
  <si>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</si>
  <si>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</si>
  <si>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</si>
  <si>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</si>
  <si>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</si>
  <si>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</si>
  <si>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</si>
  <si>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</si>
  <si>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</si>
  <si>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Underserved Student Outreach and Advising Carryforward               FY2024-25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</si>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</sst>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49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14" fontId="1" fillId="14" borderId="4" xfId="0" applyNumberFormat="1" applyFont="1" applyFill="1" applyBorder="1" applyAlignment="1">
      <alignment horizontal="center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C1" dT="2024-09-26T16:21:23.20" personId="{0855A823-25DD-4C38-BC34-9959B28A88A9}" id="{84E97A23-BCE9-4EC2-8163-F2825D11D0E6}">
    <text xml:space="preserve">PURPOSE CODE 376 NOT IN CBAS
</text>
  </threadedComment>
  <threadedComment ref="BI1" dT="2024-03-26T18:57:53.70" personId="{0855A823-25DD-4C38-BC34-9959B28A88A9}" id="{AD5927A4-2E6D-4715-A9B7-795DB5355450}">
    <text>FC06
SBCC 03.15.2024</text>
  </threadedComment>
  <threadedComment ref="AS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AT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AU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78"/>
  <sheetViews>
    <sheetView tabSelected="1" zoomScaleNormal="100" workbookViewId="0">
      <pane xSplit="2" ySplit="7" topLeftCell="C54" activePane="bottomRight" state="frozen"/>
      <selection pane="topRight" activeCell="C1" sqref="C1"/>
      <selection pane="bottomLeft" activeCell="A8" sqref="A8"/>
      <selection pane="bottomRight" activeCell="L54" sqref="L54"/>
    </sheetView>
  </sheetViews>
  <sheetFormatPr defaultRowHeight="14.4" x14ac:dyDescent="0.3"/>
  <cols>
    <col min="2" max="2" width="32" bestFit="1" customWidth="1"/>
    <col min="3" max="3" width="18.5546875" style="32" customWidth="1"/>
    <col min="4" max="6" width="19.5546875" style="32" customWidth="1"/>
    <col min="7" max="8" width="21.109375" style="32" customWidth="1"/>
    <col min="9" max="11" width="16.6640625" style="32" customWidth="1"/>
    <col min="12" max="12" width="16.88671875" style="32" bestFit="1" customWidth="1"/>
    <col min="13" max="18" width="16.88671875" style="32" customWidth="1"/>
    <col min="19" max="30" width="20.33203125" style="32" customWidth="1"/>
    <col min="31" max="31" width="23.21875" style="32" customWidth="1"/>
    <col min="32" max="32" width="22.5546875" style="32" customWidth="1"/>
    <col min="33" max="33" width="24.44140625" style="32" customWidth="1"/>
    <col min="34" max="35" width="20.33203125" style="32" customWidth="1"/>
    <col min="36" max="37" width="24.88671875" style="32" customWidth="1"/>
    <col min="38" max="41" width="23.44140625" style="32" customWidth="1"/>
    <col min="42" max="46" width="20.33203125" style="32" customWidth="1"/>
    <col min="47" max="56" width="23.33203125" style="32" customWidth="1"/>
    <col min="57" max="57" width="27.6640625" style="32" customWidth="1"/>
    <col min="58" max="59" width="19" style="32" customWidth="1"/>
    <col min="60" max="60" width="23.33203125" style="32" customWidth="1"/>
    <col min="61" max="61" width="21.33203125" customWidth="1"/>
    <col min="62" max="62" width="21.6640625" customWidth="1"/>
    <col min="201" max="201" width="24.5546875" customWidth="1"/>
    <col min="202" max="202" width="16.6640625" customWidth="1"/>
    <col min="203" max="253" width="16.33203125" customWidth="1"/>
    <col min="457" max="457" width="24.5546875" customWidth="1"/>
    <col min="458" max="458" width="16.6640625" customWidth="1"/>
    <col min="459" max="509" width="16.33203125" customWidth="1"/>
    <col min="713" max="713" width="24.5546875" customWidth="1"/>
    <col min="714" max="714" width="16.6640625" customWidth="1"/>
    <col min="715" max="765" width="16.33203125" customWidth="1"/>
    <col min="969" max="969" width="24.5546875" customWidth="1"/>
    <col min="970" max="970" width="16.6640625" customWidth="1"/>
    <col min="971" max="1021" width="16.33203125" customWidth="1"/>
    <col min="1225" max="1225" width="24.5546875" customWidth="1"/>
    <col min="1226" max="1226" width="16.6640625" customWidth="1"/>
    <col min="1227" max="1277" width="16.33203125" customWidth="1"/>
    <col min="1481" max="1481" width="24.5546875" customWidth="1"/>
    <col min="1482" max="1482" width="16.6640625" customWidth="1"/>
    <col min="1483" max="1533" width="16.33203125" customWidth="1"/>
    <col min="1737" max="1737" width="24.5546875" customWidth="1"/>
    <col min="1738" max="1738" width="16.6640625" customWidth="1"/>
    <col min="1739" max="1789" width="16.33203125" customWidth="1"/>
    <col min="1993" max="1993" width="24.5546875" customWidth="1"/>
    <col min="1994" max="1994" width="16.6640625" customWidth="1"/>
    <col min="1995" max="2045" width="16.33203125" customWidth="1"/>
    <col min="2249" max="2249" width="24.5546875" customWidth="1"/>
    <col min="2250" max="2250" width="16.6640625" customWidth="1"/>
    <col min="2251" max="2301" width="16.33203125" customWidth="1"/>
    <col min="2505" max="2505" width="24.5546875" customWidth="1"/>
    <col min="2506" max="2506" width="16.6640625" customWidth="1"/>
    <col min="2507" max="2557" width="16.33203125" customWidth="1"/>
    <col min="2761" max="2761" width="24.5546875" customWidth="1"/>
    <col min="2762" max="2762" width="16.6640625" customWidth="1"/>
    <col min="2763" max="2813" width="16.33203125" customWidth="1"/>
    <col min="3017" max="3017" width="24.5546875" customWidth="1"/>
    <col min="3018" max="3018" width="16.6640625" customWidth="1"/>
    <col min="3019" max="3069" width="16.33203125" customWidth="1"/>
    <col min="3273" max="3273" width="24.5546875" customWidth="1"/>
    <col min="3274" max="3274" width="16.6640625" customWidth="1"/>
    <col min="3275" max="3325" width="16.33203125" customWidth="1"/>
    <col min="3529" max="3529" width="24.5546875" customWidth="1"/>
    <col min="3530" max="3530" width="16.6640625" customWidth="1"/>
    <col min="3531" max="3581" width="16.33203125" customWidth="1"/>
    <col min="3785" max="3785" width="24.5546875" customWidth="1"/>
    <col min="3786" max="3786" width="16.6640625" customWidth="1"/>
    <col min="3787" max="3837" width="16.33203125" customWidth="1"/>
    <col min="4041" max="4041" width="24.5546875" customWidth="1"/>
    <col min="4042" max="4042" width="16.6640625" customWidth="1"/>
    <col min="4043" max="4093" width="16.33203125" customWidth="1"/>
    <col min="4297" max="4297" width="24.5546875" customWidth="1"/>
    <col min="4298" max="4298" width="16.6640625" customWidth="1"/>
    <col min="4299" max="4349" width="16.33203125" customWidth="1"/>
    <col min="4553" max="4553" width="24.5546875" customWidth="1"/>
    <col min="4554" max="4554" width="16.6640625" customWidth="1"/>
    <col min="4555" max="4605" width="16.33203125" customWidth="1"/>
    <col min="4809" max="4809" width="24.5546875" customWidth="1"/>
    <col min="4810" max="4810" width="16.6640625" customWidth="1"/>
    <col min="4811" max="4861" width="16.33203125" customWidth="1"/>
    <col min="5065" max="5065" width="24.5546875" customWidth="1"/>
    <col min="5066" max="5066" width="16.6640625" customWidth="1"/>
    <col min="5067" max="5117" width="16.33203125" customWidth="1"/>
    <col min="5321" max="5321" width="24.5546875" customWidth="1"/>
    <col min="5322" max="5322" width="16.6640625" customWidth="1"/>
    <col min="5323" max="5373" width="16.33203125" customWidth="1"/>
    <col min="5577" max="5577" width="24.5546875" customWidth="1"/>
    <col min="5578" max="5578" width="16.6640625" customWidth="1"/>
    <col min="5579" max="5629" width="16.33203125" customWidth="1"/>
    <col min="5833" max="5833" width="24.5546875" customWidth="1"/>
    <col min="5834" max="5834" width="16.6640625" customWidth="1"/>
    <col min="5835" max="5885" width="16.33203125" customWidth="1"/>
    <col min="6089" max="6089" width="24.5546875" customWidth="1"/>
    <col min="6090" max="6090" width="16.6640625" customWidth="1"/>
    <col min="6091" max="6141" width="16.33203125" customWidth="1"/>
    <col min="6345" max="6345" width="24.5546875" customWidth="1"/>
    <col min="6346" max="6346" width="16.6640625" customWidth="1"/>
    <col min="6347" max="6397" width="16.33203125" customWidth="1"/>
    <col min="6601" max="6601" width="24.5546875" customWidth="1"/>
    <col min="6602" max="6602" width="16.6640625" customWidth="1"/>
    <col min="6603" max="6653" width="16.33203125" customWidth="1"/>
    <col min="6857" max="6857" width="24.5546875" customWidth="1"/>
    <col min="6858" max="6858" width="16.6640625" customWidth="1"/>
    <col min="6859" max="6909" width="16.33203125" customWidth="1"/>
    <col min="7113" max="7113" width="24.5546875" customWidth="1"/>
    <col min="7114" max="7114" width="16.6640625" customWidth="1"/>
    <col min="7115" max="7165" width="16.33203125" customWidth="1"/>
    <col min="7369" max="7369" width="24.5546875" customWidth="1"/>
    <col min="7370" max="7370" width="16.6640625" customWidth="1"/>
    <col min="7371" max="7421" width="16.33203125" customWidth="1"/>
    <col min="7625" max="7625" width="24.5546875" customWidth="1"/>
    <col min="7626" max="7626" width="16.6640625" customWidth="1"/>
    <col min="7627" max="7677" width="16.33203125" customWidth="1"/>
    <col min="7881" max="7881" width="24.5546875" customWidth="1"/>
    <col min="7882" max="7882" width="16.6640625" customWidth="1"/>
    <col min="7883" max="7933" width="16.33203125" customWidth="1"/>
    <col min="8137" max="8137" width="24.5546875" customWidth="1"/>
    <col min="8138" max="8138" width="16.6640625" customWidth="1"/>
    <col min="8139" max="8189" width="16.33203125" customWidth="1"/>
    <col min="8393" max="8393" width="24.5546875" customWidth="1"/>
    <col min="8394" max="8394" width="16.6640625" customWidth="1"/>
    <col min="8395" max="8445" width="16.33203125" customWidth="1"/>
    <col min="8649" max="8649" width="24.5546875" customWidth="1"/>
    <col min="8650" max="8650" width="16.6640625" customWidth="1"/>
    <col min="8651" max="8701" width="16.33203125" customWidth="1"/>
    <col min="8905" max="8905" width="24.5546875" customWidth="1"/>
    <col min="8906" max="8906" width="16.6640625" customWidth="1"/>
    <col min="8907" max="8957" width="16.33203125" customWidth="1"/>
    <col min="9161" max="9161" width="24.5546875" customWidth="1"/>
    <col min="9162" max="9162" width="16.6640625" customWidth="1"/>
    <col min="9163" max="9213" width="16.33203125" customWidth="1"/>
    <col min="9417" max="9417" width="24.5546875" customWidth="1"/>
    <col min="9418" max="9418" width="16.6640625" customWidth="1"/>
    <col min="9419" max="9469" width="16.33203125" customWidth="1"/>
    <col min="9673" max="9673" width="24.5546875" customWidth="1"/>
    <col min="9674" max="9674" width="16.6640625" customWidth="1"/>
    <col min="9675" max="9725" width="16.33203125" customWidth="1"/>
    <col min="9929" max="9929" width="24.5546875" customWidth="1"/>
    <col min="9930" max="9930" width="16.6640625" customWidth="1"/>
    <col min="9931" max="9981" width="16.33203125" customWidth="1"/>
    <col min="10185" max="10185" width="24.5546875" customWidth="1"/>
    <col min="10186" max="10186" width="16.6640625" customWidth="1"/>
    <col min="10187" max="10237" width="16.33203125" customWidth="1"/>
    <col min="10441" max="10441" width="24.5546875" customWidth="1"/>
    <col min="10442" max="10442" width="16.6640625" customWidth="1"/>
    <col min="10443" max="10493" width="16.33203125" customWidth="1"/>
    <col min="10697" max="10697" width="24.5546875" customWidth="1"/>
    <col min="10698" max="10698" width="16.6640625" customWidth="1"/>
    <col min="10699" max="10749" width="16.33203125" customWidth="1"/>
    <col min="10953" max="10953" width="24.5546875" customWidth="1"/>
    <col min="10954" max="10954" width="16.6640625" customWidth="1"/>
    <col min="10955" max="11005" width="16.33203125" customWidth="1"/>
    <col min="11209" max="11209" width="24.5546875" customWidth="1"/>
    <col min="11210" max="11210" width="16.6640625" customWidth="1"/>
    <col min="11211" max="11261" width="16.33203125" customWidth="1"/>
    <col min="11465" max="11465" width="24.5546875" customWidth="1"/>
    <col min="11466" max="11466" width="16.6640625" customWidth="1"/>
    <col min="11467" max="11517" width="16.33203125" customWidth="1"/>
    <col min="11721" max="11721" width="24.5546875" customWidth="1"/>
    <col min="11722" max="11722" width="16.6640625" customWidth="1"/>
    <col min="11723" max="11773" width="16.33203125" customWidth="1"/>
    <col min="11977" max="11977" width="24.5546875" customWidth="1"/>
    <col min="11978" max="11978" width="16.6640625" customWidth="1"/>
    <col min="11979" max="12029" width="16.33203125" customWidth="1"/>
    <col min="12233" max="12233" width="24.5546875" customWidth="1"/>
    <col min="12234" max="12234" width="16.6640625" customWidth="1"/>
    <col min="12235" max="12285" width="16.33203125" customWidth="1"/>
    <col min="12489" max="12489" width="24.5546875" customWidth="1"/>
    <col min="12490" max="12490" width="16.6640625" customWidth="1"/>
    <col min="12491" max="12541" width="16.33203125" customWidth="1"/>
    <col min="12745" max="12745" width="24.5546875" customWidth="1"/>
    <col min="12746" max="12746" width="16.6640625" customWidth="1"/>
    <col min="12747" max="12797" width="16.33203125" customWidth="1"/>
    <col min="13001" max="13001" width="24.5546875" customWidth="1"/>
    <col min="13002" max="13002" width="16.6640625" customWidth="1"/>
    <col min="13003" max="13053" width="16.33203125" customWidth="1"/>
    <col min="13257" max="13257" width="24.5546875" customWidth="1"/>
    <col min="13258" max="13258" width="16.6640625" customWidth="1"/>
    <col min="13259" max="13309" width="16.33203125" customWidth="1"/>
    <col min="13513" max="13513" width="24.5546875" customWidth="1"/>
    <col min="13514" max="13514" width="16.6640625" customWidth="1"/>
    <col min="13515" max="13565" width="16.33203125" customWidth="1"/>
    <col min="13769" max="13769" width="24.5546875" customWidth="1"/>
    <col min="13770" max="13770" width="16.6640625" customWidth="1"/>
    <col min="13771" max="13821" width="16.33203125" customWidth="1"/>
    <col min="14025" max="14025" width="24.5546875" customWidth="1"/>
    <col min="14026" max="14026" width="16.6640625" customWidth="1"/>
    <col min="14027" max="14077" width="16.33203125" customWidth="1"/>
    <col min="14281" max="14281" width="24.5546875" customWidth="1"/>
    <col min="14282" max="14282" width="16.6640625" customWidth="1"/>
    <col min="14283" max="14333" width="16.33203125" customWidth="1"/>
    <col min="14537" max="14537" width="24.5546875" customWidth="1"/>
    <col min="14538" max="14538" width="16.6640625" customWidth="1"/>
    <col min="14539" max="14589" width="16.33203125" customWidth="1"/>
    <col min="14793" max="14793" width="24.5546875" customWidth="1"/>
    <col min="14794" max="14794" width="16.6640625" customWidth="1"/>
    <col min="14795" max="14845" width="16.33203125" customWidth="1"/>
    <col min="15049" max="15049" width="24.5546875" customWidth="1"/>
    <col min="15050" max="15050" width="16.6640625" customWidth="1"/>
    <col min="15051" max="15101" width="16.33203125" customWidth="1"/>
    <col min="15305" max="15305" width="24.5546875" customWidth="1"/>
    <col min="15306" max="15306" width="16.6640625" customWidth="1"/>
    <col min="15307" max="15357" width="16.33203125" customWidth="1"/>
    <col min="15561" max="15561" width="24.5546875" customWidth="1"/>
    <col min="15562" max="15562" width="16.6640625" customWidth="1"/>
    <col min="15563" max="15613" width="16.33203125" customWidth="1"/>
    <col min="15817" max="15817" width="24.5546875" customWidth="1"/>
    <col min="15818" max="15818" width="16.6640625" customWidth="1"/>
    <col min="15819" max="15869" width="16.33203125" customWidth="1"/>
    <col min="16073" max="16073" width="24.5546875" customWidth="1"/>
    <col min="16074" max="16074" width="16.6640625" customWidth="1"/>
    <col min="16075" max="16125" width="16.33203125" customWidth="1"/>
  </cols>
  <sheetData>
    <row r="1" spans="1:62" s="26" customFormat="1" ht="20.399999999999999" x14ac:dyDescent="0.2">
      <c r="A1" s="23"/>
      <c r="B1" s="14" t="s">
        <v>83</v>
      </c>
      <c r="C1" s="24"/>
      <c r="D1" s="25"/>
      <c r="E1" s="122" t="s">
        <v>108</v>
      </c>
      <c r="F1" s="122" t="s">
        <v>108</v>
      </c>
      <c r="G1" s="136" t="s">
        <v>108</v>
      </c>
      <c r="H1" s="108" t="s">
        <v>108</v>
      </c>
      <c r="I1" s="130" t="s">
        <v>108</v>
      </c>
      <c r="J1" s="47" t="s">
        <v>108</v>
      </c>
      <c r="K1" s="47" t="s">
        <v>108</v>
      </c>
      <c r="L1" s="47" t="s">
        <v>108</v>
      </c>
      <c r="M1" s="47" t="s">
        <v>108</v>
      </c>
      <c r="N1" s="47" t="s">
        <v>108</v>
      </c>
      <c r="O1" s="48" t="s">
        <v>108</v>
      </c>
      <c r="P1" s="48" t="s">
        <v>108</v>
      </c>
      <c r="Q1" s="48" t="s">
        <v>108</v>
      </c>
      <c r="R1" s="48" t="s">
        <v>108</v>
      </c>
      <c r="S1" s="60" t="s">
        <v>135</v>
      </c>
      <c r="T1" s="75" t="s">
        <v>108</v>
      </c>
      <c r="U1" s="60" t="s">
        <v>135</v>
      </c>
      <c r="V1" s="60" t="s">
        <v>135</v>
      </c>
      <c r="W1" s="60" t="s">
        <v>135</v>
      </c>
      <c r="X1" s="60" t="s">
        <v>135</v>
      </c>
      <c r="Y1" s="60" t="s">
        <v>135</v>
      </c>
      <c r="Z1" s="60" t="s">
        <v>135</v>
      </c>
      <c r="AA1" s="60" t="s">
        <v>135</v>
      </c>
      <c r="AB1" s="60" t="s">
        <v>135</v>
      </c>
      <c r="AC1" s="60" t="s">
        <v>135</v>
      </c>
      <c r="AD1" s="65" t="s">
        <v>190</v>
      </c>
      <c r="AE1" s="65" t="s">
        <v>108</v>
      </c>
      <c r="AF1" s="65" t="s">
        <v>108</v>
      </c>
      <c r="AG1" s="65" t="s">
        <v>108</v>
      </c>
      <c r="AH1" s="69" t="s">
        <v>108</v>
      </c>
      <c r="AI1" s="69" t="s">
        <v>108</v>
      </c>
      <c r="AJ1" s="80" t="s">
        <v>213</v>
      </c>
      <c r="AK1" s="73" t="s">
        <v>218</v>
      </c>
      <c r="AL1" s="73" t="s">
        <v>173</v>
      </c>
      <c r="AM1" s="73" t="s">
        <v>173</v>
      </c>
      <c r="AN1" s="102" t="s">
        <v>108</v>
      </c>
      <c r="AO1" s="102" t="s">
        <v>108</v>
      </c>
      <c r="AP1" s="73" t="s">
        <v>177</v>
      </c>
      <c r="AQ1" s="73" t="s">
        <v>177</v>
      </c>
      <c r="AR1" s="65" t="s">
        <v>108</v>
      </c>
      <c r="AS1" s="48" t="s">
        <v>148</v>
      </c>
      <c r="AT1" s="48" t="s">
        <v>148</v>
      </c>
      <c r="AU1" s="48" t="s">
        <v>148</v>
      </c>
      <c r="AV1" s="85" t="s">
        <v>223</v>
      </c>
      <c r="AW1" s="85" t="s">
        <v>223</v>
      </c>
      <c r="AX1" s="73" t="s">
        <v>108</v>
      </c>
      <c r="AY1" s="90" t="s">
        <v>227</v>
      </c>
      <c r="AZ1" s="90" t="s">
        <v>227</v>
      </c>
      <c r="BA1" s="90" t="s">
        <v>227</v>
      </c>
      <c r="BB1" s="65" t="s">
        <v>232</v>
      </c>
      <c r="BC1" s="65" t="s">
        <v>223</v>
      </c>
      <c r="BD1" s="94" t="s">
        <v>213</v>
      </c>
      <c r="BE1" s="65" t="s">
        <v>213</v>
      </c>
      <c r="BF1" s="65" t="s">
        <v>177</v>
      </c>
      <c r="BG1" s="84" t="s">
        <v>258</v>
      </c>
      <c r="BH1" s="73" t="s">
        <v>245</v>
      </c>
      <c r="BI1" s="100" t="s">
        <v>250</v>
      </c>
      <c r="BJ1" s="116" t="s">
        <v>273</v>
      </c>
    </row>
    <row r="2" spans="1:62" s="1" customFormat="1" ht="10.199999999999999" x14ac:dyDescent="0.2">
      <c r="A2" s="1" t="s">
        <v>107</v>
      </c>
      <c r="B2" s="54"/>
      <c r="C2" s="55"/>
      <c r="D2" s="28"/>
      <c r="E2" s="123" t="s">
        <v>270</v>
      </c>
      <c r="F2" s="123" t="s">
        <v>270</v>
      </c>
      <c r="G2" s="137" t="s">
        <v>269</v>
      </c>
      <c r="H2" s="109" t="s">
        <v>269</v>
      </c>
      <c r="I2" s="131" t="s">
        <v>59</v>
      </c>
      <c r="J2" s="39" t="s">
        <v>59</v>
      </c>
      <c r="K2" s="39" t="s">
        <v>59</v>
      </c>
      <c r="L2" s="39" t="s">
        <v>266</v>
      </c>
      <c r="M2" s="39" t="s">
        <v>116</v>
      </c>
      <c r="N2" s="39" t="s">
        <v>130</v>
      </c>
      <c r="O2" s="36" t="s">
        <v>167</v>
      </c>
      <c r="P2" s="36" t="s">
        <v>167</v>
      </c>
      <c r="Q2" s="36" t="s">
        <v>167</v>
      </c>
      <c r="R2" s="36" t="s">
        <v>167</v>
      </c>
      <c r="S2" s="61" t="s">
        <v>195</v>
      </c>
      <c r="T2" s="76" t="s">
        <v>185</v>
      </c>
      <c r="U2" s="61" t="s">
        <v>196</v>
      </c>
      <c r="V2" s="61" t="s">
        <v>188</v>
      </c>
      <c r="W2" s="61" t="s">
        <v>189</v>
      </c>
      <c r="X2" s="61" t="s">
        <v>157</v>
      </c>
      <c r="Y2" s="61" t="s">
        <v>188</v>
      </c>
      <c r="Z2" s="61" t="s">
        <v>189</v>
      </c>
      <c r="AA2" s="61" t="s">
        <v>157</v>
      </c>
      <c r="AB2" s="61" t="s">
        <v>157</v>
      </c>
      <c r="AC2" s="61" t="s">
        <v>158</v>
      </c>
      <c r="AD2" s="66" t="s">
        <v>194</v>
      </c>
      <c r="AE2" s="66" t="s">
        <v>281</v>
      </c>
      <c r="AF2" s="66" t="s">
        <v>160</v>
      </c>
      <c r="AG2" s="66" t="s">
        <v>212</v>
      </c>
      <c r="AH2" s="70" t="s">
        <v>172</v>
      </c>
      <c r="AI2" s="70" t="s">
        <v>172</v>
      </c>
      <c r="AJ2" s="81" t="s">
        <v>215</v>
      </c>
      <c r="AK2" s="66" t="s">
        <v>222</v>
      </c>
      <c r="AL2" s="66" t="s">
        <v>167</v>
      </c>
      <c r="AM2" s="66" t="s">
        <v>167</v>
      </c>
      <c r="AN2" s="107" t="s">
        <v>283</v>
      </c>
      <c r="AO2" s="107" t="s">
        <v>281</v>
      </c>
      <c r="AP2" s="74" t="s">
        <v>167</v>
      </c>
      <c r="AQ2" s="74" t="s">
        <v>167</v>
      </c>
      <c r="AR2" s="74" t="s">
        <v>215</v>
      </c>
      <c r="AS2" s="64" t="s">
        <v>160</v>
      </c>
      <c r="AT2" s="64" t="s">
        <v>165</v>
      </c>
      <c r="AU2" s="64" t="s">
        <v>160</v>
      </c>
      <c r="AV2" s="86" t="s">
        <v>215</v>
      </c>
      <c r="AW2" s="86" t="s">
        <v>281</v>
      </c>
      <c r="AX2" s="74" t="s">
        <v>208</v>
      </c>
      <c r="AY2" s="91" t="s">
        <v>230</v>
      </c>
      <c r="AZ2" s="91" t="s">
        <v>284</v>
      </c>
      <c r="BA2" s="91" t="s">
        <v>284</v>
      </c>
      <c r="BB2" s="66" t="s">
        <v>215</v>
      </c>
      <c r="BC2" s="120" t="s">
        <v>285</v>
      </c>
      <c r="BD2" s="95" t="s">
        <v>215</v>
      </c>
      <c r="BE2" s="99" t="s">
        <v>230</v>
      </c>
      <c r="BF2" s="66" t="s">
        <v>205</v>
      </c>
      <c r="BG2" s="101" t="s">
        <v>188</v>
      </c>
      <c r="BH2" s="66" t="s">
        <v>215</v>
      </c>
      <c r="BI2" s="99" t="s">
        <v>212</v>
      </c>
      <c r="BJ2" s="66" t="s">
        <v>276</v>
      </c>
    </row>
    <row r="3" spans="1:62" s="1" customFormat="1" ht="10.8" thickBot="1" x14ac:dyDescent="0.25">
      <c r="A3" s="1" t="s">
        <v>107</v>
      </c>
      <c r="B3" s="15"/>
      <c r="C3" s="27"/>
      <c r="D3" s="28"/>
      <c r="E3" s="124" t="s">
        <v>138</v>
      </c>
      <c r="F3" s="124" t="s">
        <v>138</v>
      </c>
      <c r="G3" s="138" t="s">
        <v>271</v>
      </c>
      <c r="H3" s="110" t="s">
        <v>271</v>
      </c>
      <c r="I3" s="131" t="s">
        <v>265</v>
      </c>
      <c r="J3" s="39" t="s">
        <v>265</v>
      </c>
      <c r="K3" s="40" t="s">
        <v>131</v>
      </c>
      <c r="L3" s="40" t="s">
        <v>265</v>
      </c>
      <c r="M3" s="40" t="s">
        <v>265</v>
      </c>
      <c r="N3" s="40" t="s">
        <v>265</v>
      </c>
      <c r="O3" s="36" t="s">
        <v>141</v>
      </c>
      <c r="P3" s="36" t="s">
        <v>141</v>
      </c>
      <c r="Q3" s="36" t="s">
        <v>141</v>
      </c>
      <c r="R3" s="36" t="s">
        <v>141</v>
      </c>
      <c r="S3" s="61" t="s">
        <v>138</v>
      </c>
      <c r="T3" s="77" t="s">
        <v>138</v>
      </c>
      <c r="U3" s="61" t="s">
        <v>144</v>
      </c>
      <c r="V3" s="61" t="s">
        <v>187</v>
      </c>
      <c r="W3" s="61" t="s">
        <v>187</v>
      </c>
      <c r="X3" s="61" t="s">
        <v>187</v>
      </c>
      <c r="Y3" s="61" t="s">
        <v>187</v>
      </c>
      <c r="Z3" s="61" t="s">
        <v>187</v>
      </c>
      <c r="AA3" s="61" t="s">
        <v>144</v>
      </c>
      <c r="AB3" s="61" t="s">
        <v>144</v>
      </c>
      <c r="AC3" s="61" t="s">
        <v>144</v>
      </c>
      <c r="AD3" s="66" t="s">
        <v>138</v>
      </c>
      <c r="AE3" s="66" t="s">
        <v>138</v>
      </c>
      <c r="AF3" s="66" t="s">
        <v>161</v>
      </c>
      <c r="AG3" s="66" t="s">
        <v>209</v>
      </c>
      <c r="AH3" s="70" t="s">
        <v>138</v>
      </c>
      <c r="AI3" s="70" t="s">
        <v>171</v>
      </c>
      <c r="AJ3" s="81" t="s">
        <v>216</v>
      </c>
      <c r="AK3" s="66" t="s">
        <v>221</v>
      </c>
      <c r="AL3" s="66" t="s">
        <v>176</v>
      </c>
      <c r="AM3" s="66" t="s">
        <v>138</v>
      </c>
      <c r="AN3" s="103" t="s">
        <v>138</v>
      </c>
      <c r="AO3" s="103" t="s">
        <v>138</v>
      </c>
      <c r="AP3" s="66" t="s">
        <v>138</v>
      </c>
      <c r="AQ3" s="66" t="s">
        <v>138</v>
      </c>
      <c r="AR3" s="74" t="s">
        <v>138</v>
      </c>
      <c r="AS3" s="36" t="s">
        <v>138</v>
      </c>
      <c r="AT3" s="36" t="s">
        <v>138</v>
      </c>
      <c r="AU3" s="36" t="s">
        <v>138</v>
      </c>
      <c r="AV3" s="86" t="s">
        <v>224</v>
      </c>
      <c r="AW3" s="86" t="s">
        <v>224</v>
      </c>
      <c r="AX3" s="74" t="s">
        <v>202</v>
      </c>
      <c r="AY3" s="91" t="s">
        <v>231</v>
      </c>
      <c r="AZ3" s="91" t="s">
        <v>231</v>
      </c>
      <c r="BA3" s="91" t="s">
        <v>231</v>
      </c>
      <c r="BB3" s="66" t="s">
        <v>235</v>
      </c>
      <c r="BC3" s="66" t="s">
        <v>138</v>
      </c>
      <c r="BD3" s="96" t="s">
        <v>238</v>
      </c>
      <c r="BE3" s="66" t="s">
        <v>242</v>
      </c>
      <c r="BF3" s="66" t="s">
        <v>206</v>
      </c>
      <c r="BG3" s="36" t="s">
        <v>261</v>
      </c>
      <c r="BH3" s="66" t="s">
        <v>248</v>
      </c>
      <c r="BI3" s="66" t="s">
        <v>253</v>
      </c>
      <c r="BJ3" s="66" t="s">
        <v>277</v>
      </c>
    </row>
    <row r="4" spans="1:62" s="2" customFormat="1" ht="42" thickBot="1" x14ac:dyDescent="0.35">
      <c r="B4" s="16"/>
      <c r="C4" s="143" t="s">
        <v>0</v>
      </c>
      <c r="D4" s="142" t="s">
        <v>125</v>
      </c>
      <c r="E4" s="125" t="s">
        <v>267</v>
      </c>
      <c r="F4" s="125" t="s">
        <v>267</v>
      </c>
      <c r="G4" s="121" t="s">
        <v>267</v>
      </c>
      <c r="H4" s="111" t="s">
        <v>267</v>
      </c>
      <c r="I4" s="147" t="s">
        <v>112</v>
      </c>
      <c r="J4" s="147"/>
      <c r="K4" s="147"/>
      <c r="L4" s="147"/>
      <c r="M4" s="147"/>
      <c r="N4" s="148"/>
      <c r="O4" s="144" t="s">
        <v>132</v>
      </c>
      <c r="P4" s="145"/>
      <c r="Q4" s="145"/>
      <c r="R4" s="146"/>
      <c r="S4" s="62" t="s">
        <v>139</v>
      </c>
      <c r="T4" s="78" t="s">
        <v>183</v>
      </c>
      <c r="U4" s="62" t="s">
        <v>143</v>
      </c>
      <c r="V4" s="62" t="s">
        <v>143</v>
      </c>
      <c r="W4" s="62" t="s">
        <v>143</v>
      </c>
      <c r="X4" s="62" t="s">
        <v>143</v>
      </c>
      <c r="Y4" s="62" t="s">
        <v>146</v>
      </c>
      <c r="Z4" s="62" t="s">
        <v>146</v>
      </c>
      <c r="AA4" s="62" t="s">
        <v>146</v>
      </c>
      <c r="AB4" s="62" t="s">
        <v>146</v>
      </c>
      <c r="AC4" s="62" t="s">
        <v>146</v>
      </c>
      <c r="AD4" s="67" t="s">
        <v>191</v>
      </c>
      <c r="AE4" s="67" t="s">
        <v>279</v>
      </c>
      <c r="AF4" s="67" t="s">
        <v>162</v>
      </c>
      <c r="AG4" s="67" t="s">
        <v>210</v>
      </c>
      <c r="AH4" s="71" t="s">
        <v>168</v>
      </c>
      <c r="AI4" s="71" t="s">
        <v>170</v>
      </c>
      <c r="AJ4" s="82" t="s">
        <v>217</v>
      </c>
      <c r="AK4" s="67" t="s">
        <v>219</v>
      </c>
      <c r="AL4" s="67" t="s">
        <v>174</v>
      </c>
      <c r="AM4" s="67" t="s">
        <v>197</v>
      </c>
      <c r="AN4" s="104" t="s">
        <v>262</v>
      </c>
      <c r="AO4" s="104" t="s">
        <v>288</v>
      </c>
      <c r="AP4" s="67" t="s">
        <v>178</v>
      </c>
      <c r="AQ4" s="67" t="s">
        <v>179</v>
      </c>
      <c r="AR4" s="67" t="s">
        <v>255</v>
      </c>
      <c r="AS4" s="37" t="s">
        <v>156</v>
      </c>
      <c r="AT4" s="37" t="s">
        <v>152</v>
      </c>
      <c r="AU4" s="37" t="s">
        <v>149</v>
      </c>
      <c r="AV4" s="87" t="s">
        <v>226</v>
      </c>
      <c r="AW4" s="87" t="s">
        <v>226</v>
      </c>
      <c r="AX4" s="67" t="s">
        <v>201</v>
      </c>
      <c r="AY4" s="92" t="s">
        <v>228</v>
      </c>
      <c r="AZ4" s="92" t="s">
        <v>228</v>
      </c>
      <c r="BA4" s="92" t="s">
        <v>228</v>
      </c>
      <c r="BB4" s="67" t="s">
        <v>233</v>
      </c>
      <c r="BC4" s="119" t="s">
        <v>286</v>
      </c>
      <c r="BD4" s="97" t="s">
        <v>239</v>
      </c>
      <c r="BE4" s="67" t="s">
        <v>243</v>
      </c>
      <c r="BF4" s="67" t="s">
        <v>203</v>
      </c>
      <c r="BG4" s="37" t="s">
        <v>259</v>
      </c>
      <c r="BH4" s="67" t="s">
        <v>246</v>
      </c>
      <c r="BI4" s="67" t="s">
        <v>254</v>
      </c>
      <c r="BJ4" s="67" t="s">
        <v>274</v>
      </c>
    </row>
    <row r="5" spans="1:62" s="12" customFormat="1" ht="55.2" x14ac:dyDescent="0.3">
      <c r="B5" s="17" t="s">
        <v>109</v>
      </c>
      <c r="C5" s="143"/>
      <c r="D5" s="142"/>
      <c r="E5" s="125" t="s">
        <v>268</v>
      </c>
      <c r="F5" s="125" t="s">
        <v>268</v>
      </c>
      <c r="G5" s="121" t="s">
        <v>272</v>
      </c>
      <c r="H5" s="111" t="s">
        <v>272</v>
      </c>
      <c r="I5" s="132" t="s">
        <v>134</v>
      </c>
      <c r="J5" s="41" t="s">
        <v>113</v>
      </c>
      <c r="K5" s="42" t="s">
        <v>133</v>
      </c>
      <c r="L5" s="43" t="s">
        <v>289</v>
      </c>
      <c r="M5" s="44" t="s">
        <v>127</v>
      </c>
      <c r="N5" s="44" t="s">
        <v>127</v>
      </c>
      <c r="O5" s="49" t="s">
        <v>117</v>
      </c>
      <c r="P5" s="49" t="s">
        <v>166</v>
      </c>
      <c r="Q5" s="37" t="s">
        <v>118</v>
      </c>
      <c r="R5" s="37" t="s">
        <v>119</v>
      </c>
      <c r="S5" s="62" t="s">
        <v>140</v>
      </c>
      <c r="T5" s="78" t="s">
        <v>186</v>
      </c>
      <c r="U5" s="62" t="s">
        <v>137</v>
      </c>
      <c r="V5" s="62" t="s">
        <v>137</v>
      </c>
      <c r="W5" s="62" t="s">
        <v>137</v>
      </c>
      <c r="X5" s="62" t="s">
        <v>137</v>
      </c>
      <c r="Y5" s="62" t="s">
        <v>137</v>
      </c>
      <c r="Z5" s="62" t="s">
        <v>137</v>
      </c>
      <c r="AA5" s="62" t="s">
        <v>137</v>
      </c>
      <c r="AB5" s="62" t="s">
        <v>137</v>
      </c>
      <c r="AC5" s="62" t="s">
        <v>137</v>
      </c>
      <c r="AD5" s="67" t="s">
        <v>193</v>
      </c>
      <c r="AE5" s="67" t="s">
        <v>282</v>
      </c>
      <c r="AF5" s="67" t="s">
        <v>163</v>
      </c>
      <c r="AG5" s="67" t="s">
        <v>163</v>
      </c>
      <c r="AH5" s="71" t="s">
        <v>163</v>
      </c>
      <c r="AI5" s="71" t="s">
        <v>163</v>
      </c>
      <c r="AJ5" s="82" t="s">
        <v>163</v>
      </c>
      <c r="AK5" s="67" t="s">
        <v>163</v>
      </c>
      <c r="AL5" s="67" t="s">
        <v>163</v>
      </c>
      <c r="AM5" s="67" t="s">
        <v>199</v>
      </c>
      <c r="AN5" s="105" t="s">
        <v>264</v>
      </c>
      <c r="AO5" s="105" t="s">
        <v>264</v>
      </c>
      <c r="AP5" s="67" t="s">
        <v>163</v>
      </c>
      <c r="AQ5" s="67" t="s">
        <v>182</v>
      </c>
      <c r="AR5" s="67" t="s">
        <v>257</v>
      </c>
      <c r="AS5" s="37" t="s">
        <v>154</v>
      </c>
      <c r="AT5" s="37" t="s">
        <v>155</v>
      </c>
      <c r="AU5" s="37" t="s">
        <v>151</v>
      </c>
      <c r="AV5" s="88" t="s">
        <v>163</v>
      </c>
      <c r="AW5" s="88" t="s">
        <v>163</v>
      </c>
      <c r="AX5" s="67" t="s">
        <v>137</v>
      </c>
      <c r="AY5" s="92" t="s">
        <v>163</v>
      </c>
      <c r="AZ5" s="92" t="s">
        <v>163</v>
      </c>
      <c r="BA5" s="92" t="s">
        <v>163</v>
      </c>
      <c r="BB5" s="67" t="s">
        <v>236</v>
      </c>
      <c r="BC5" s="67" t="s">
        <v>137</v>
      </c>
      <c r="BD5" s="97" t="s">
        <v>240</v>
      </c>
      <c r="BE5" s="67" t="s">
        <v>244</v>
      </c>
      <c r="BF5" s="67" t="s">
        <v>207</v>
      </c>
      <c r="BG5" s="37" t="s">
        <v>199</v>
      </c>
      <c r="BH5" s="67" t="s">
        <v>249</v>
      </c>
      <c r="BI5" s="67" t="s">
        <v>251</v>
      </c>
      <c r="BJ5" s="67" t="s">
        <v>278</v>
      </c>
    </row>
    <row r="6" spans="1:62" s="2" customFormat="1" ht="13.8" x14ac:dyDescent="0.3">
      <c r="B6" s="56"/>
      <c r="C6" s="143"/>
      <c r="D6" s="142"/>
      <c r="E6" s="126" t="s">
        <v>109</v>
      </c>
      <c r="F6" s="126" t="s">
        <v>109</v>
      </c>
      <c r="G6" s="139"/>
      <c r="H6" s="112"/>
      <c r="I6" s="133" t="s">
        <v>114</v>
      </c>
      <c r="J6" s="42" t="s">
        <v>114</v>
      </c>
      <c r="K6" s="42" t="s">
        <v>128</v>
      </c>
      <c r="L6" s="42" t="s">
        <v>128</v>
      </c>
      <c r="M6" s="44" t="s">
        <v>129</v>
      </c>
      <c r="N6" s="44" t="s">
        <v>129</v>
      </c>
      <c r="O6" s="37" t="s">
        <v>120</v>
      </c>
      <c r="P6" s="37" t="s">
        <v>121</v>
      </c>
      <c r="Q6" s="37" t="s">
        <v>122</v>
      </c>
      <c r="R6" s="37" t="s">
        <v>123</v>
      </c>
      <c r="S6" s="62" t="s">
        <v>136</v>
      </c>
      <c r="T6" s="78" t="s">
        <v>184</v>
      </c>
      <c r="U6" s="62" t="s">
        <v>142</v>
      </c>
      <c r="V6" s="62" t="s">
        <v>142</v>
      </c>
      <c r="W6" s="62" t="s">
        <v>142</v>
      </c>
      <c r="X6" s="62" t="s">
        <v>142</v>
      </c>
      <c r="Y6" s="62" t="s">
        <v>145</v>
      </c>
      <c r="Z6" s="62" t="s">
        <v>145</v>
      </c>
      <c r="AA6" s="62" t="s">
        <v>145</v>
      </c>
      <c r="AB6" s="62" t="s">
        <v>145</v>
      </c>
      <c r="AC6" s="62" t="s">
        <v>147</v>
      </c>
      <c r="AD6" s="67" t="s">
        <v>192</v>
      </c>
      <c r="AE6" s="67" t="s">
        <v>280</v>
      </c>
      <c r="AF6" s="67" t="s">
        <v>159</v>
      </c>
      <c r="AG6" s="67" t="s">
        <v>211</v>
      </c>
      <c r="AH6" s="71" t="s">
        <v>169</v>
      </c>
      <c r="AI6" s="71" t="s">
        <v>169</v>
      </c>
      <c r="AJ6" s="82" t="s">
        <v>214</v>
      </c>
      <c r="AK6" s="67" t="s">
        <v>220</v>
      </c>
      <c r="AL6" s="67" t="s">
        <v>175</v>
      </c>
      <c r="AM6" s="67" t="s">
        <v>198</v>
      </c>
      <c r="AN6" s="105" t="s">
        <v>263</v>
      </c>
      <c r="AO6" s="105" t="s">
        <v>263</v>
      </c>
      <c r="AP6" s="67" t="s">
        <v>180</v>
      </c>
      <c r="AQ6" s="67" t="s">
        <v>181</v>
      </c>
      <c r="AR6" s="67" t="s">
        <v>256</v>
      </c>
      <c r="AS6" s="37" t="s">
        <v>164</v>
      </c>
      <c r="AT6" s="37" t="s">
        <v>153</v>
      </c>
      <c r="AU6" s="37" t="s">
        <v>150</v>
      </c>
      <c r="AV6" s="88" t="s">
        <v>225</v>
      </c>
      <c r="AW6" s="88" t="s">
        <v>225</v>
      </c>
      <c r="AX6" s="67" t="s">
        <v>200</v>
      </c>
      <c r="AY6" s="92" t="s">
        <v>229</v>
      </c>
      <c r="AZ6" s="92" t="s">
        <v>229</v>
      </c>
      <c r="BA6" s="92" t="s">
        <v>229</v>
      </c>
      <c r="BB6" s="67" t="s">
        <v>234</v>
      </c>
      <c r="BC6" s="67" t="s">
        <v>287</v>
      </c>
      <c r="BD6" s="97" t="s">
        <v>237</v>
      </c>
      <c r="BE6" s="67" t="s">
        <v>241</v>
      </c>
      <c r="BF6" s="67" t="s">
        <v>204</v>
      </c>
      <c r="BG6" s="37" t="s">
        <v>260</v>
      </c>
      <c r="BH6" s="67" t="s">
        <v>247</v>
      </c>
      <c r="BI6" s="67" t="s">
        <v>252</v>
      </c>
      <c r="BJ6" s="67" t="s">
        <v>275</v>
      </c>
    </row>
    <row r="7" spans="1:62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7" t="s">
        <v>1</v>
      </c>
      <c r="F7" s="127" t="s">
        <v>1</v>
      </c>
      <c r="G7" s="139" t="s">
        <v>1</v>
      </c>
      <c r="H7" s="112" t="s">
        <v>1</v>
      </c>
      <c r="I7" s="134" t="s">
        <v>1</v>
      </c>
      <c r="J7" s="45" t="s">
        <v>110</v>
      </c>
      <c r="K7" s="45" t="s">
        <v>1</v>
      </c>
      <c r="L7" s="46" t="s">
        <v>1</v>
      </c>
      <c r="M7" s="46" t="s">
        <v>1</v>
      </c>
      <c r="N7" s="46" t="s">
        <v>110</v>
      </c>
      <c r="O7" s="38" t="s">
        <v>1</v>
      </c>
      <c r="P7" s="38" t="s">
        <v>1</v>
      </c>
      <c r="Q7" s="38" t="s">
        <v>1</v>
      </c>
      <c r="R7" s="38" t="s">
        <v>1</v>
      </c>
      <c r="S7" s="63" t="s">
        <v>1</v>
      </c>
      <c r="T7" s="79" t="s">
        <v>1</v>
      </c>
      <c r="U7" s="63" t="s">
        <v>1</v>
      </c>
      <c r="V7" s="63" t="s">
        <v>1</v>
      </c>
      <c r="W7" s="63" t="s">
        <v>1</v>
      </c>
      <c r="X7" s="63" t="s">
        <v>1</v>
      </c>
      <c r="Y7" s="63" t="s">
        <v>1</v>
      </c>
      <c r="Z7" s="63" t="s">
        <v>1</v>
      </c>
      <c r="AA7" s="63" t="s">
        <v>1</v>
      </c>
      <c r="AB7" s="63" t="s">
        <v>1</v>
      </c>
      <c r="AC7" s="63" t="s">
        <v>1</v>
      </c>
      <c r="AD7" s="68" t="s">
        <v>1</v>
      </c>
      <c r="AE7" s="68" t="s">
        <v>1</v>
      </c>
      <c r="AF7" s="68" t="s">
        <v>1</v>
      </c>
      <c r="AG7" s="68" t="s">
        <v>1</v>
      </c>
      <c r="AH7" s="72" t="s">
        <v>1</v>
      </c>
      <c r="AI7" s="72" t="s">
        <v>1</v>
      </c>
      <c r="AJ7" s="83" t="s">
        <v>1</v>
      </c>
      <c r="AK7" s="68" t="s">
        <v>1</v>
      </c>
      <c r="AL7" s="68" t="s">
        <v>1</v>
      </c>
      <c r="AM7" s="68" t="s">
        <v>1</v>
      </c>
      <c r="AN7" s="106" t="s">
        <v>1</v>
      </c>
      <c r="AO7" s="106" t="s">
        <v>1</v>
      </c>
      <c r="AP7" s="68" t="s">
        <v>1</v>
      </c>
      <c r="AQ7" s="68" t="s">
        <v>1</v>
      </c>
      <c r="AR7" s="68" t="s">
        <v>1</v>
      </c>
      <c r="AS7" s="38" t="s">
        <v>1</v>
      </c>
      <c r="AT7" s="38" t="s">
        <v>1</v>
      </c>
      <c r="AU7" s="38" t="s">
        <v>1</v>
      </c>
      <c r="AV7" s="89" t="s">
        <v>1</v>
      </c>
      <c r="AW7" s="89" t="s">
        <v>110</v>
      </c>
      <c r="AX7" s="68" t="s">
        <v>1</v>
      </c>
      <c r="AY7" s="93" t="s">
        <v>1</v>
      </c>
      <c r="AZ7" s="93" t="s">
        <v>1</v>
      </c>
      <c r="BA7" s="93" t="s">
        <v>110</v>
      </c>
      <c r="BB7" s="68" t="s">
        <v>1</v>
      </c>
      <c r="BC7" s="68" t="s">
        <v>1</v>
      </c>
      <c r="BD7" s="98" t="s">
        <v>1</v>
      </c>
      <c r="BE7" s="68" t="s">
        <v>1</v>
      </c>
      <c r="BF7" s="68" t="s">
        <v>1</v>
      </c>
      <c r="BG7" s="38" t="s">
        <v>1</v>
      </c>
      <c r="BH7" s="68" t="s">
        <v>1</v>
      </c>
      <c r="BI7" s="68" t="s">
        <v>1</v>
      </c>
      <c r="BJ7" s="68" t="s">
        <v>1</v>
      </c>
    </row>
    <row r="8" spans="1:62" s="3" customFormat="1" x14ac:dyDescent="0.3">
      <c r="A8" s="4">
        <v>886</v>
      </c>
      <c r="B8" s="59" t="s">
        <v>2</v>
      </c>
      <c r="C8" s="57">
        <f t="shared" ref="C8:C39" si="0">SUM(D8:BJ8)</f>
        <v>35026037</v>
      </c>
      <c r="D8" s="51">
        <v>29806553</v>
      </c>
      <c r="E8" s="128">
        <v>87101</v>
      </c>
      <c r="F8" s="113"/>
      <c r="G8" s="113">
        <v>185760</v>
      </c>
      <c r="H8" s="52"/>
      <c r="I8" s="129"/>
      <c r="J8" s="50"/>
      <c r="K8" s="50">
        <f>20264+3474+4466</f>
        <v>28204</v>
      </c>
      <c r="L8" s="50"/>
      <c r="M8" s="50"/>
      <c r="N8" s="50"/>
      <c r="O8" s="50">
        <v>658712</v>
      </c>
      <c r="P8" s="50">
        <v>3251</v>
      </c>
      <c r="Q8" s="50">
        <v>210029</v>
      </c>
      <c r="R8" s="50">
        <v>76446</v>
      </c>
      <c r="S8" s="50"/>
      <c r="T8" s="50"/>
      <c r="U8" s="50"/>
      <c r="V8" s="50"/>
      <c r="W8" s="50">
        <v>400000</v>
      </c>
      <c r="X8" s="50"/>
      <c r="Y8" s="50">
        <v>500000</v>
      </c>
      <c r="Z8" s="50"/>
      <c r="AA8" s="50">
        <v>446823</v>
      </c>
      <c r="AB8" s="50"/>
      <c r="AC8" s="50"/>
      <c r="AD8" s="50"/>
      <c r="AE8" s="50"/>
      <c r="AF8" s="50"/>
      <c r="AG8" s="50"/>
      <c r="AH8" s="50"/>
      <c r="AI8" s="50">
        <v>33095</v>
      </c>
      <c r="AJ8" s="50">
        <v>14547</v>
      </c>
      <c r="AK8" s="50"/>
      <c r="AL8" s="50"/>
      <c r="AM8" s="50"/>
      <c r="AN8" s="50"/>
      <c r="AO8" s="50"/>
      <c r="AP8" s="50"/>
      <c r="AQ8" s="50"/>
      <c r="AR8" s="50">
        <v>42819</v>
      </c>
      <c r="AS8" s="50">
        <v>452958</v>
      </c>
      <c r="AT8" s="50">
        <v>12405</v>
      </c>
      <c r="AU8" s="52">
        <v>48491</v>
      </c>
      <c r="AV8" s="52">
        <v>35385</v>
      </c>
      <c r="AW8" s="52">
        <v>-2000</v>
      </c>
      <c r="AX8" s="50"/>
      <c r="AY8" s="50">
        <v>261268</v>
      </c>
      <c r="AZ8" s="50"/>
      <c r="BA8" s="50"/>
      <c r="BB8" s="50">
        <v>1462530</v>
      </c>
      <c r="BC8" s="50"/>
      <c r="BD8" s="50"/>
      <c r="BE8" s="50"/>
      <c r="BF8" s="50">
        <v>194000</v>
      </c>
      <c r="BG8" s="50">
        <v>15450</v>
      </c>
      <c r="BH8" s="50">
        <v>27028</v>
      </c>
      <c r="BI8" s="50"/>
      <c r="BJ8" s="117">
        <v>25182</v>
      </c>
    </row>
    <row r="9" spans="1:62" s="3" customFormat="1" x14ac:dyDescent="0.3">
      <c r="A9" s="4">
        <v>802</v>
      </c>
      <c r="B9" s="59" t="s">
        <v>3</v>
      </c>
      <c r="C9" s="57">
        <f t="shared" si="0"/>
        <v>46225185</v>
      </c>
      <c r="D9" s="51">
        <v>40918299</v>
      </c>
      <c r="E9" s="113">
        <v>197113</v>
      </c>
      <c r="F9" s="113"/>
      <c r="G9" s="113">
        <v>69988</v>
      </c>
      <c r="H9" s="52"/>
      <c r="I9" s="129"/>
      <c r="J9" s="50"/>
      <c r="K9" s="50">
        <f>189344+19360+52404+15544</f>
        <v>276652</v>
      </c>
      <c r="L9" s="50"/>
      <c r="M9" s="50"/>
      <c r="N9" s="50"/>
      <c r="O9" s="50">
        <v>936182</v>
      </c>
      <c r="P9" s="50">
        <v>2510</v>
      </c>
      <c r="Q9" s="50">
        <v>119497</v>
      </c>
      <c r="R9" s="50">
        <v>34043</v>
      </c>
      <c r="S9" s="50"/>
      <c r="T9" s="50"/>
      <c r="U9" s="50"/>
      <c r="V9" s="50">
        <v>400000</v>
      </c>
      <c r="W9" s="50"/>
      <c r="X9" s="50"/>
      <c r="Y9" s="50"/>
      <c r="Z9" s="50"/>
      <c r="AA9" s="50"/>
      <c r="AB9" s="50">
        <v>750000</v>
      </c>
      <c r="AC9" s="50"/>
      <c r="AD9" s="50"/>
      <c r="AE9" s="50"/>
      <c r="AF9" s="50"/>
      <c r="AG9" s="50"/>
      <c r="AH9" s="50"/>
      <c r="AI9" s="50"/>
      <c r="AJ9" s="50">
        <v>25500</v>
      </c>
      <c r="AK9" s="50"/>
      <c r="AL9" s="50"/>
      <c r="AM9" s="50"/>
      <c r="AN9" s="50">
        <v>90000</v>
      </c>
      <c r="AO9" s="50"/>
      <c r="AP9" s="50"/>
      <c r="AQ9" s="50"/>
      <c r="AR9" s="50">
        <v>39033</v>
      </c>
      <c r="AS9" s="50">
        <v>381746</v>
      </c>
      <c r="AT9" s="50">
        <v>28559</v>
      </c>
      <c r="AU9" s="52">
        <v>57372</v>
      </c>
      <c r="AV9" s="52">
        <v>75363</v>
      </c>
      <c r="AW9" s="52"/>
      <c r="AX9" s="50">
        <v>953207</v>
      </c>
      <c r="AY9" s="50">
        <v>99802</v>
      </c>
      <c r="AZ9" s="50"/>
      <c r="BA9" s="50"/>
      <c r="BB9" s="50"/>
      <c r="BC9" s="50"/>
      <c r="BD9" s="50">
        <v>38431</v>
      </c>
      <c r="BE9" s="50">
        <v>455400</v>
      </c>
      <c r="BF9" s="50">
        <v>194000</v>
      </c>
      <c r="BG9" s="50">
        <v>14098</v>
      </c>
      <c r="BH9" s="50">
        <v>37058</v>
      </c>
      <c r="BI9" s="50">
        <v>4242</v>
      </c>
      <c r="BJ9" s="117">
        <v>27090</v>
      </c>
    </row>
    <row r="10" spans="1:62" s="3" customFormat="1" x14ac:dyDescent="0.3">
      <c r="A10" s="4">
        <v>804</v>
      </c>
      <c r="B10" s="59" t="s">
        <v>4</v>
      </c>
      <c r="C10" s="57">
        <f t="shared" si="0"/>
        <v>17265502</v>
      </c>
      <c r="D10" s="51">
        <v>15626779</v>
      </c>
      <c r="E10" s="113">
        <v>80295</v>
      </c>
      <c r="F10" s="113"/>
      <c r="G10" s="113">
        <v>252242</v>
      </c>
      <c r="H10" s="52"/>
      <c r="I10" s="129"/>
      <c r="J10" s="50"/>
      <c r="K10" s="50">
        <f>5865+561+18955+7376</f>
        <v>32757</v>
      </c>
      <c r="L10" s="50"/>
      <c r="M10" s="50"/>
      <c r="N10" s="50"/>
      <c r="O10" s="50">
        <v>1589</v>
      </c>
      <c r="P10" s="50">
        <v>5636</v>
      </c>
      <c r="Q10" s="50"/>
      <c r="R10" s="50"/>
      <c r="S10" s="50"/>
      <c r="T10" s="50"/>
      <c r="U10" s="50"/>
      <c r="V10" s="50"/>
      <c r="W10" s="50"/>
      <c r="X10" s="50">
        <v>400000</v>
      </c>
      <c r="Y10" s="50"/>
      <c r="Z10" s="50"/>
      <c r="AA10" s="50"/>
      <c r="AB10" s="50"/>
      <c r="AC10" s="50"/>
      <c r="AD10" s="50"/>
      <c r="AE10" s="50"/>
      <c r="AF10" s="50"/>
      <c r="AG10" s="50">
        <v>1952</v>
      </c>
      <c r="AH10" s="50"/>
      <c r="AI10" s="50"/>
      <c r="AJ10" s="50"/>
      <c r="AK10" s="50">
        <v>15733</v>
      </c>
      <c r="AL10" s="50"/>
      <c r="AM10" s="50"/>
      <c r="AN10" s="50">
        <v>190000</v>
      </c>
      <c r="AO10" s="50">
        <v>79164</v>
      </c>
      <c r="AP10" s="50"/>
      <c r="AQ10" s="50"/>
      <c r="AR10" s="50">
        <v>38676</v>
      </c>
      <c r="AS10" s="50">
        <v>149910</v>
      </c>
      <c r="AT10" s="50">
        <v>46393</v>
      </c>
      <c r="AU10" s="52">
        <v>33187</v>
      </c>
      <c r="AV10" s="52">
        <v>4000</v>
      </c>
      <c r="AW10" s="52"/>
      <c r="AX10" s="50"/>
      <c r="AY10" s="50">
        <v>29304</v>
      </c>
      <c r="AZ10" s="50"/>
      <c r="BA10" s="50"/>
      <c r="BB10" s="50"/>
      <c r="BC10" s="50"/>
      <c r="BD10" s="50">
        <v>229025</v>
      </c>
      <c r="BE10" s="50"/>
      <c r="BF10" s="50"/>
      <c r="BG10" s="50">
        <v>15588</v>
      </c>
      <c r="BH10" s="50">
        <v>10764</v>
      </c>
      <c r="BI10" s="50"/>
      <c r="BJ10" s="117">
        <v>22508</v>
      </c>
    </row>
    <row r="11" spans="1:62" s="3" customFormat="1" x14ac:dyDescent="0.3">
      <c r="A11" s="4">
        <v>806</v>
      </c>
      <c r="B11" s="59" t="s">
        <v>5</v>
      </c>
      <c r="C11" s="57">
        <f t="shared" si="0"/>
        <v>12092313</v>
      </c>
      <c r="D11" s="51">
        <v>10495978</v>
      </c>
      <c r="E11" s="113">
        <v>101777</v>
      </c>
      <c r="F11" s="113"/>
      <c r="G11" s="113">
        <v>185048</v>
      </c>
      <c r="H11" s="52"/>
      <c r="I11" s="129"/>
      <c r="J11" s="50"/>
      <c r="K11" s="50"/>
      <c r="L11" s="50"/>
      <c r="M11" s="50"/>
      <c r="N11" s="50"/>
      <c r="O11" s="50">
        <v>30838</v>
      </c>
      <c r="P11" s="50">
        <v>1758</v>
      </c>
      <c r="Q11" s="50">
        <v>4</v>
      </c>
      <c r="R11" s="50">
        <v>89122</v>
      </c>
      <c r="S11" s="50"/>
      <c r="T11" s="50"/>
      <c r="U11" s="50"/>
      <c r="V11" s="50">
        <v>400000</v>
      </c>
      <c r="W11" s="50"/>
      <c r="X11" s="50"/>
      <c r="Y11" s="50"/>
      <c r="Z11" s="50"/>
      <c r="AA11" s="50"/>
      <c r="AB11" s="50"/>
      <c r="AC11" s="50">
        <v>4322</v>
      </c>
      <c r="AD11" s="50"/>
      <c r="AE11" s="50"/>
      <c r="AF11" s="50">
        <v>570109</v>
      </c>
      <c r="AG11" s="50"/>
      <c r="AH11" s="50"/>
      <c r="AI11" s="50"/>
      <c r="AJ11" s="50"/>
      <c r="AK11" s="50"/>
      <c r="AL11" s="50"/>
      <c r="AM11" s="50"/>
      <c r="AN11" s="50">
        <v>161730</v>
      </c>
      <c r="AO11" s="50"/>
      <c r="AP11" s="50"/>
      <c r="AQ11" s="50"/>
      <c r="AR11" s="50"/>
      <c r="AS11" s="50"/>
      <c r="AT11" s="50"/>
      <c r="AU11" s="52"/>
      <c r="AV11" s="52"/>
      <c r="AW11" s="52"/>
      <c r="AX11" s="50"/>
      <c r="AY11" s="50"/>
      <c r="AZ11" s="50"/>
      <c r="BA11" s="50"/>
      <c r="BB11" s="50"/>
      <c r="BC11" s="50"/>
      <c r="BD11" s="50"/>
      <c r="BE11" s="50"/>
      <c r="BF11" s="50"/>
      <c r="BG11" s="50">
        <v>5355</v>
      </c>
      <c r="BH11" s="50">
        <v>24699</v>
      </c>
      <c r="BI11" s="50"/>
      <c r="BJ11" s="117">
        <v>21573</v>
      </c>
    </row>
    <row r="12" spans="1:62" s="3" customFormat="1" x14ac:dyDescent="0.3">
      <c r="A12" s="4">
        <v>843</v>
      </c>
      <c r="B12" s="59" t="s">
        <v>6</v>
      </c>
      <c r="C12" s="57">
        <f t="shared" si="0"/>
        <v>23658024</v>
      </c>
      <c r="D12" s="51">
        <v>21364935</v>
      </c>
      <c r="E12" s="113">
        <v>96228</v>
      </c>
      <c r="F12" s="113"/>
      <c r="G12" s="113">
        <v>3142</v>
      </c>
      <c r="H12" s="52"/>
      <c r="I12" s="129"/>
      <c r="J12" s="50"/>
      <c r="K12" s="50"/>
      <c r="L12" s="50"/>
      <c r="M12" s="50"/>
      <c r="N12" s="50"/>
      <c r="O12" s="50"/>
      <c r="P12" s="50">
        <v>1419</v>
      </c>
      <c r="Q12" s="50"/>
      <c r="R12" s="50">
        <v>2</v>
      </c>
      <c r="S12" s="50"/>
      <c r="T12" s="50"/>
      <c r="U12" s="50"/>
      <c r="V12" s="50">
        <v>400000</v>
      </c>
      <c r="W12" s="50"/>
      <c r="X12" s="50"/>
      <c r="Y12" s="50"/>
      <c r="Z12" s="50"/>
      <c r="AA12" s="50">
        <v>434035</v>
      </c>
      <c r="AB12" s="50"/>
      <c r="AC12" s="50"/>
      <c r="AD12" s="50"/>
      <c r="AE12" s="50"/>
      <c r="AF12" s="50">
        <v>393462</v>
      </c>
      <c r="AG12" s="50">
        <v>74144</v>
      </c>
      <c r="AH12" s="50"/>
      <c r="AI12" s="50"/>
      <c r="AJ12" s="50"/>
      <c r="AK12" s="50"/>
      <c r="AL12" s="50"/>
      <c r="AM12" s="50"/>
      <c r="AN12" s="50">
        <v>130914</v>
      </c>
      <c r="AO12" s="50"/>
      <c r="AP12" s="50"/>
      <c r="AQ12" s="50"/>
      <c r="AR12" s="50"/>
      <c r="AS12" s="50">
        <v>215671</v>
      </c>
      <c r="AT12" s="50">
        <v>15118</v>
      </c>
      <c r="AU12" s="52">
        <v>40219</v>
      </c>
      <c r="AV12" s="52">
        <v>47000</v>
      </c>
      <c r="AW12" s="52"/>
      <c r="AX12" s="50"/>
      <c r="AY12" s="50">
        <v>25877</v>
      </c>
      <c r="AZ12" s="50"/>
      <c r="BA12" s="50"/>
      <c r="BB12" s="50"/>
      <c r="BC12" s="50"/>
      <c r="BD12" s="50">
        <v>8461</v>
      </c>
      <c r="BE12" s="50">
        <v>320087</v>
      </c>
      <c r="BF12" s="50"/>
      <c r="BG12" s="50">
        <v>12119</v>
      </c>
      <c r="BH12" s="50">
        <v>39432</v>
      </c>
      <c r="BI12" s="50">
        <v>12318</v>
      </c>
      <c r="BJ12" s="117">
        <v>23441</v>
      </c>
    </row>
    <row r="13" spans="1:62" s="3" customFormat="1" x14ac:dyDescent="0.3">
      <c r="A13" s="4">
        <v>807</v>
      </c>
      <c r="B13" s="59" t="s">
        <v>7</v>
      </c>
      <c r="C13" s="57">
        <f t="shared" si="0"/>
        <v>19104902</v>
      </c>
      <c r="D13" s="51">
        <v>16232232</v>
      </c>
      <c r="E13" s="113">
        <v>89619</v>
      </c>
      <c r="F13" s="113"/>
      <c r="G13" s="113">
        <v>138638</v>
      </c>
      <c r="H13" s="52"/>
      <c r="I13" s="129"/>
      <c r="J13" s="50"/>
      <c r="K13" s="50">
        <f>14611+1894</f>
        <v>16505</v>
      </c>
      <c r="L13" s="50"/>
      <c r="M13" s="50"/>
      <c r="N13" s="50"/>
      <c r="O13" s="50"/>
      <c r="P13" s="50">
        <v>1855</v>
      </c>
      <c r="Q13" s="50">
        <v>65953</v>
      </c>
      <c r="R13" s="50">
        <v>168407</v>
      </c>
      <c r="S13" s="50"/>
      <c r="T13" s="50"/>
      <c r="U13" s="50">
        <v>325698</v>
      </c>
      <c r="V13" s="50">
        <v>320693</v>
      </c>
      <c r="W13" s="50"/>
      <c r="X13" s="50"/>
      <c r="Y13" s="50"/>
      <c r="Z13" s="50"/>
      <c r="AA13" s="50"/>
      <c r="AB13" s="50"/>
      <c r="AC13" s="50"/>
      <c r="AD13" s="50"/>
      <c r="AE13" s="50"/>
      <c r="AF13" s="50">
        <v>517461</v>
      </c>
      <c r="AG13" s="50">
        <v>163116</v>
      </c>
      <c r="AH13" s="50"/>
      <c r="AI13" s="50"/>
      <c r="AJ13" s="50">
        <v>11915</v>
      </c>
      <c r="AK13" s="50"/>
      <c r="AL13" s="50"/>
      <c r="AM13" s="50"/>
      <c r="AN13" s="50">
        <v>77260</v>
      </c>
      <c r="AO13" s="50"/>
      <c r="AP13" s="50"/>
      <c r="AQ13" s="50"/>
      <c r="AR13" s="50"/>
      <c r="AS13" s="50">
        <v>310011</v>
      </c>
      <c r="AT13" s="50">
        <v>17606</v>
      </c>
      <c r="AU13" s="52"/>
      <c r="AV13" s="52"/>
      <c r="AW13" s="52"/>
      <c r="AX13" s="50"/>
      <c r="AY13" s="50"/>
      <c r="AZ13" s="50"/>
      <c r="BA13" s="50"/>
      <c r="BB13" s="50"/>
      <c r="BC13" s="50"/>
      <c r="BD13" s="50">
        <v>396864</v>
      </c>
      <c r="BE13" s="50">
        <v>9038</v>
      </c>
      <c r="BF13" s="50">
        <v>194000</v>
      </c>
      <c r="BG13" s="50">
        <v>12080</v>
      </c>
      <c r="BH13" s="50">
        <v>13297</v>
      </c>
      <c r="BI13" s="50"/>
      <c r="BJ13" s="117">
        <v>22654</v>
      </c>
    </row>
    <row r="14" spans="1:62" s="3" customFormat="1" x14ac:dyDescent="0.3">
      <c r="A14" s="4">
        <v>808</v>
      </c>
      <c r="B14" s="59" t="s">
        <v>8</v>
      </c>
      <c r="C14" s="57">
        <f t="shared" si="0"/>
        <v>34213115</v>
      </c>
      <c r="D14" s="51">
        <v>30097137</v>
      </c>
      <c r="E14" s="113">
        <v>149311</v>
      </c>
      <c r="F14" s="113"/>
      <c r="G14" s="113">
        <v>537103</v>
      </c>
      <c r="H14" s="52"/>
      <c r="I14" s="129"/>
      <c r="J14" s="50"/>
      <c r="K14" s="50">
        <f>13237+2783</f>
        <v>16020</v>
      </c>
      <c r="L14" s="50"/>
      <c r="M14" s="50"/>
      <c r="N14" s="50"/>
      <c r="O14" s="50">
        <v>278910</v>
      </c>
      <c r="P14" s="50">
        <v>3253</v>
      </c>
      <c r="Q14" s="50">
        <v>17</v>
      </c>
      <c r="R14" s="50">
        <v>27</v>
      </c>
      <c r="S14" s="50"/>
      <c r="T14" s="50"/>
      <c r="U14" s="50">
        <v>421858</v>
      </c>
      <c r="V14" s="50">
        <v>399718</v>
      </c>
      <c r="W14" s="50"/>
      <c r="X14" s="50"/>
      <c r="Y14" s="50"/>
      <c r="Z14" s="50"/>
      <c r="AA14" s="50"/>
      <c r="AB14" s="50"/>
      <c r="AC14" s="50"/>
      <c r="AD14" s="50"/>
      <c r="AE14" s="50"/>
      <c r="AF14" s="50">
        <v>196421</v>
      </c>
      <c r="AG14" s="50">
        <v>293313</v>
      </c>
      <c r="AH14" s="50"/>
      <c r="AI14" s="50"/>
      <c r="AJ14" s="50"/>
      <c r="AK14" s="50">
        <v>56705</v>
      </c>
      <c r="AL14" s="50"/>
      <c r="AM14" s="50"/>
      <c r="AN14" s="50">
        <v>164152</v>
      </c>
      <c r="AO14" s="50"/>
      <c r="AP14" s="50"/>
      <c r="AQ14" s="50"/>
      <c r="AR14" s="50">
        <v>40086</v>
      </c>
      <c r="AS14" s="50">
        <v>148363</v>
      </c>
      <c r="AT14" s="50">
        <v>20919</v>
      </c>
      <c r="AU14" s="52">
        <v>34821</v>
      </c>
      <c r="AV14" s="52">
        <v>8000</v>
      </c>
      <c r="AW14" s="52"/>
      <c r="AX14" s="50"/>
      <c r="AY14" s="50">
        <v>190160</v>
      </c>
      <c r="AZ14" s="50"/>
      <c r="BA14" s="50"/>
      <c r="BB14" s="50">
        <v>500890</v>
      </c>
      <c r="BC14" s="50"/>
      <c r="BD14" s="50">
        <v>344752</v>
      </c>
      <c r="BE14" s="50">
        <v>232791</v>
      </c>
      <c r="BF14" s="50"/>
      <c r="BG14" s="50">
        <v>25693</v>
      </c>
      <c r="BH14" s="50">
        <v>27801</v>
      </c>
      <c r="BI14" s="50"/>
      <c r="BJ14" s="117">
        <v>24894</v>
      </c>
    </row>
    <row r="15" spans="1:62" s="3" customFormat="1" x14ac:dyDescent="0.3">
      <c r="A15" s="4">
        <v>810</v>
      </c>
      <c r="B15" s="59" t="s">
        <v>9</v>
      </c>
      <c r="C15" s="57">
        <f t="shared" si="0"/>
        <v>72995924</v>
      </c>
      <c r="D15" s="51">
        <v>65441059</v>
      </c>
      <c r="E15" s="113">
        <v>200350</v>
      </c>
      <c r="F15" s="113"/>
      <c r="G15" s="113">
        <v>1366499</v>
      </c>
      <c r="H15" s="52"/>
      <c r="I15" s="129"/>
      <c r="J15" s="50"/>
      <c r="K15" s="50">
        <f>18490+913+1962+1580+17408</f>
        <v>40353</v>
      </c>
      <c r="L15" s="50"/>
      <c r="M15" s="50"/>
      <c r="N15" s="50"/>
      <c r="O15" s="50">
        <v>1674843</v>
      </c>
      <c r="P15" s="50">
        <v>98693</v>
      </c>
      <c r="Q15" s="50">
        <v>113772</v>
      </c>
      <c r="R15" s="50">
        <v>688159</v>
      </c>
      <c r="S15" s="50"/>
      <c r="T15" s="50"/>
      <c r="U15" s="50">
        <v>400000</v>
      </c>
      <c r="V15" s="50">
        <v>400000</v>
      </c>
      <c r="W15" s="50"/>
      <c r="X15" s="50"/>
      <c r="Y15" s="50">
        <v>500000</v>
      </c>
      <c r="Z15" s="50"/>
      <c r="AA15" s="50"/>
      <c r="AB15" s="50"/>
      <c r="AC15" s="50"/>
      <c r="AD15" s="50"/>
      <c r="AE15" s="50"/>
      <c r="AF15" s="50">
        <v>691798</v>
      </c>
      <c r="AG15" s="50">
        <v>246942</v>
      </c>
      <c r="AH15" s="50">
        <v>588669</v>
      </c>
      <c r="AI15" s="50"/>
      <c r="AJ15" s="50">
        <v>43857</v>
      </c>
      <c r="AK15" s="50"/>
      <c r="AL15" s="50"/>
      <c r="AM15" s="50"/>
      <c r="AN15" s="50">
        <v>42466</v>
      </c>
      <c r="AO15" s="50"/>
      <c r="AP15" s="50"/>
      <c r="AQ15" s="50"/>
      <c r="AR15" s="50"/>
      <c r="AS15" s="50">
        <v>299374</v>
      </c>
      <c r="AT15" s="50"/>
      <c r="AU15" s="52"/>
      <c r="AV15" s="52">
        <v>4000</v>
      </c>
      <c r="AW15" s="52"/>
      <c r="AX15" s="50"/>
      <c r="AY15" s="50"/>
      <c r="AZ15" s="50"/>
      <c r="BA15" s="50"/>
      <c r="BB15" s="50"/>
      <c r="BC15" s="50"/>
      <c r="BD15" s="50"/>
      <c r="BE15" s="50"/>
      <c r="BF15" s="50"/>
      <c r="BG15" s="50">
        <v>37311</v>
      </c>
      <c r="BH15" s="50">
        <v>70297</v>
      </c>
      <c r="BI15" s="50">
        <v>16233</v>
      </c>
      <c r="BJ15" s="117">
        <v>31249</v>
      </c>
    </row>
    <row r="16" spans="1:62" s="3" customFormat="1" x14ac:dyDescent="0.3">
      <c r="A16" s="4">
        <v>812</v>
      </c>
      <c r="B16" s="59" t="s">
        <v>10</v>
      </c>
      <c r="C16" s="57">
        <f t="shared" si="0"/>
        <v>17271229</v>
      </c>
      <c r="D16" s="51">
        <v>15126298</v>
      </c>
      <c r="E16" s="113">
        <v>66299</v>
      </c>
      <c r="F16" s="113"/>
      <c r="G16" s="113">
        <v>262572</v>
      </c>
      <c r="H16" s="52"/>
      <c r="I16" s="129"/>
      <c r="J16" s="50"/>
      <c r="K16" s="50"/>
      <c r="L16" s="50"/>
      <c r="M16" s="50"/>
      <c r="N16" s="50"/>
      <c r="O16" s="50">
        <v>151067</v>
      </c>
      <c r="P16" s="50">
        <v>103</v>
      </c>
      <c r="Q16" s="50">
        <v>786</v>
      </c>
      <c r="R16" s="50">
        <v>60</v>
      </c>
      <c r="S16" s="50"/>
      <c r="T16" s="50"/>
      <c r="U16" s="50"/>
      <c r="V16" s="50">
        <v>400000</v>
      </c>
      <c r="W16" s="50"/>
      <c r="X16" s="50"/>
      <c r="Y16" s="50">
        <v>500000</v>
      </c>
      <c r="Z16" s="50"/>
      <c r="AA16" s="50">
        <v>380511</v>
      </c>
      <c r="AB16" s="50"/>
      <c r="AC16" s="50"/>
      <c r="AD16" s="50"/>
      <c r="AE16" s="50"/>
      <c r="AF16" s="50"/>
      <c r="AG16" s="50"/>
      <c r="AH16" s="50"/>
      <c r="AI16" s="50"/>
      <c r="AJ16" s="50">
        <v>30167</v>
      </c>
      <c r="AK16" s="50"/>
      <c r="AL16" s="50"/>
      <c r="AM16" s="50"/>
      <c r="AN16" s="50">
        <v>87936</v>
      </c>
      <c r="AO16" s="50"/>
      <c r="AP16" s="50"/>
      <c r="AQ16" s="50"/>
      <c r="AR16" s="50"/>
      <c r="AS16" s="50">
        <v>193430</v>
      </c>
      <c r="AT16" s="50">
        <v>24758</v>
      </c>
      <c r="AU16" s="52"/>
      <c r="AV16" s="52"/>
      <c r="AW16" s="52"/>
      <c r="AX16" s="50"/>
      <c r="AY16" s="50">
        <v>6436</v>
      </c>
      <c r="AZ16" s="50"/>
      <c r="BA16" s="50"/>
      <c r="BB16" s="50"/>
      <c r="BC16" s="50"/>
      <c r="BD16" s="50">
        <v>690</v>
      </c>
      <c r="BE16" s="50"/>
      <c r="BF16" s="50"/>
      <c r="BG16" s="50">
        <v>9251</v>
      </c>
      <c r="BH16" s="50">
        <v>8440</v>
      </c>
      <c r="BI16" s="50"/>
      <c r="BJ16" s="117">
        <v>22425</v>
      </c>
    </row>
    <row r="17" spans="1:62" s="3" customFormat="1" x14ac:dyDescent="0.3">
      <c r="A17" s="4">
        <v>814</v>
      </c>
      <c r="B17" s="59" t="s">
        <v>11</v>
      </c>
      <c r="C17" s="57">
        <f t="shared" si="0"/>
        <v>36775667</v>
      </c>
      <c r="D17" s="51">
        <v>34736786</v>
      </c>
      <c r="E17" s="113">
        <v>113174</v>
      </c>
      <c r="F17" s="113"/>
      <c r="G17" s="113">
        <v>236813</v>
      </c>
      <c r="H17" s="52"/>
      <c r="I17" s="129"/>
      <c r="J17" s="50"/>
      <c r="K17" s="50">
        <f>5169+660+1760+1865</f>
        <v>9454</v>
      </c>
      <c r="L17" s="50"/>
      <c r="M17" s="50"/>
      <c r="N17" s="50"/>
      <c r="O17" s="50">
        <v>10</v>
      </c>
      <c r="P17" s="50"/>
      <c r="Q17" s="50">
        <v>100079</v>
      </c>
      <c r="R17" s="50">
        <v>1992</v>
      </c>
      <c r="S17" s="50"/>
      <c r="T17" s="50"/>
      <c r="U17" s="50">
        <v>409040</v>
      </c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>
        <v>52656</v>
      </c>
      <c r="AK17" s="50"/>
      <c r="AL17" s="50"/>
      <c r="AM17" s="50"/>
      <c r="AN17" s="50"/>
      <c r="AO17" s="50"/>
      <c r="AP17" s="50"/>
      <c r="AQ17" s="50"/>
      <c r="AR17" s="50"/>
      <c r="AS17" s="50">
        <v>287183</v>
      </c>
      <c r="AT17" s="50">
        <v>32905</v>
      </c>
      <c r="AU17" s="52">
        <v>39921</v>
      </c>
      <c r="AV17" s="52">
        <v>35971</v>
      </c>
      <c r="AW17" s="52"/>
      <c r="AX17" s="50"/>
      <c r="AY17" s="50">
        <v>420081</v>
      </c>
      <c r="AZ17" s="50"/>
      <c r="BA17" s="50"/>
      <c r="BB17" s="50"/>
      <c r="BC17" s="50"/>
      <c r="BD17" s="50"/>
      <c r="BE17" s="50"/>
      <c r="BF17" s="50">
        <v>194000</v>
      </c>
      <c r="BG17" s="50">
        <v>25390</v>
      </c>
      <c r="BH17" s="50">
        <v>19559</v>
      </c>
      <c r="BI17" s="50">
        <v>34796</v>
      </c>
      <c r="BJ17" s="117">
        <v>25857</v>
      </c>
    </row>
    <row r="18" spans="1:62" s="3" customFormat="1" x14ac:dyDescent="0.3">
      <c r="A18" s="4">
        <v>816</v>
      </c>
      <c r="B18" s="59" t="s">
        <v>12</v>
      </c>
      <c r="C18" s="57">
        <f t="shared" si="0"/>
        <v>44564487</v>
      </c>
      <c r="D18" s="51">
        <v>38597716</v>
      </c>
      <c r="E18" s="113">
        <v>99123</v>
      </c>
      <c r="F18" s="113"/>
      <c r="G18" s="113">
        <v>404062</v>
      </c>
      <c r="H18" s="52"/>
      <c r="I18" s="129"/>
      <c r="J18" s="50"/>
      <c r="K18" s="50">
        <f>123169+4327+61469+36807</f>
        <v>225772</v>
      </c>
      <c r="L18" s="50">
        <v>2093</v>
      </c>
      <c r="M18" s="50"/>
      <c r="N18" s="50"/>
      <c r="O18" s="50">
        <v>1118452</v>
      </c>
      <c r="P18" s="50">
        <v>29221</v>
      </c>
      <c r="Q18" s="50">
        <v>241721</v>
      </c>
      <c r="R18" s="50">
        <v>246272</v>
      </c>
      <c r="S18" s="50"/>
      <c r="T18" s="50"/>
      <c r="U18" s="50">
        <v>399991</v>
      </c>
      <c r="V18" s="50">
        <v>358141</v>
      </c>
      <c r="W18" s="50"/>
      <c r="X18" s="50"/>
      <c r="Y18" s="50"/>
      <c r="Z18" s="50"/>
      <c r="AA18" s="50"/>
      <c r="AB18" s="50">
        <v>495770</v>
      </c>
      <c r="AC18" s="50"/>
      <c r="AD18" s="50"/>
      <c r="AE18" s="50"/>
      <c r="AF18" s="50">
        <v>237848</v>
      </c>
      <c r="AG18" s="50"/>
      <c r="AH18" s="50"/>
      <c r="AI18" s="50"/>
      <c r="AJ18" s="50">
        <v>53816</v>
      </c>
      <c r="AK18" s="50">
        <v>31913</v>
      </c>
      <c r="AL18" s="50"/>
      <c r="AM18" s="50"/>
      <c r="AN18" s="50">
        <v>88625</v>
      </c>
      <c r="AO18" s="50"/>
      <c r="AP18" s="50"/>
      <c r="AQ18" s="50"/>
      <c r="AR18" s="50">
        <v>41033</v>
      </c>
      <c r="AS18" s="50">
        <v>363790</v>
      </c>
      <c r="AT18" s="50">
        <v>37969</v>
      </c>
      <c r="AU18" s="52">
        <v>48463</v>
      </c>
      <c r="AV18" s="52">
        <v>16000</v>
      </c>
      <c r="AW18" s="52"/>
      <c r="AX18" s="50"/>
      <c r="AY18" s="50">
        <v>99772</v>
      </c>
      <c r="AZ18" s="50"/>
      <c r="BA18" s="50"/>
      <c r="BB18" s="50">
        <v>923448</v>
      </c>
      <c r="BC18" s="50"/>
      <c r="BD18" s="50"/>
      <c r="BE18" s="50">
        <v>284498</v>
      </c>
      <c r="BF18" s="50"/>
      <c r="BG18" s="50">
        <v>15348</v>
      </c>
      <c r="BH18" s="50">
        <v>61137</v>
      </c>
      <c r="BI18" s="50">
        <v>15907</v>
      </c>
      <c r="BJ18" s="117">
        <v>26586</v>
      </c>
    </row>
    <row r="19" spans="1:62" s="3" customFormat="1" x14ac:dyDescent="0.3">
      <c r="A19" s="4">
        <v>818</v>
      </c>
      <c r="B19" s="59" t="s">
        <v>13</v>
      </c>
      <c r="C19" s="57">
        <f t="shared" si="0"/>
        <v>128170006</v>
      </c>
      <c r="D19" s="51">
        <v>119468672</v>
      </c>
      <c r="E19" s="113">
        <v>167947</v>
      </c>
      <c r="F19" s="113"/>
      <c r="G19" s="113">
        <v>1092087</v>
      </c>
      <c r="H19" s="52"/>
      <c r="I19" s="129"/>
      <c r="J19" s="50"/>
      <c r="K19" s="50">
        <f>57355+10684</f>
        <v>68039</v>
      </c>
      <c r="L19" s="50">
        <v>7247</v>
      </c>
      <c r="M19" s="50"/>
      <c r="N19" s="50"/>
      <c r="O19" s="50">
        <v>1409762</v>
      </c>
      <c r="P19" s="50">
        <v>102</v>
      </c>
      <c r="Q19" s="50">
        <v>687924</v>
      </c>
      <c r="R19" s="50">
        <v>1332944</v>
      </c>
      <c r="S19" s="50"/>
      <c r="T19" s="50"/>
      <c r="U19" s="50">
        <v>375403</v>
      </c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>
        <v>1273900</v>
      </c>
      <c r="AG19" s="50">
        <v>283836</v>
      </c>
      <c r="AH19" s="50"/>
      <c r="AI19" s="50"/>
      <c r="AJ19" s="50"/>
      <c r="AK19" s="50">
        <v>160352</v>
      </c>
      <c r="AL19" s="50"/>
      <c r="AM19" s="50"/>
      <c r="AN19" s="50">
        <v>39582</v>
      </c>
      <c r="AO19" s="50"/>
      <c r="AP19" s="50"/>
      <c r="AQ19" s="50"/>
      <c r="AR19" s="50"/>
      <c r="AS19" s="50">
        <v>1413427</v>
      </c>
      <c r="AT19" s="50"/>
      <c r="AU19" s="52">
        <v>147076</v>
      </c>
      <c r="AV19" s="52">
        <v>32750</v>
      </c>
      <c r="AW19" s="52"/>
      <c r="AX19" s="50"/>
      <c r="AY19" s="50"/>
      <c r="AZ19" s="50"/>
      <c r="BA19" s="50"/>
      <c r="BB19" s="50"/>
      <c r="BC19" s="50"/>
      <c r="BD19" s="50"/>
      <c r="BE19" s="50"/>
      <c r="BF19" s="50"/>
      <c r="BG19" s="50">
        <v>18588</v>
      </c>
      <c r="BH19" s="50">
        <v>148917</v>
      </c>
      <c r="BI19" s="50"/>
      <c r="BJ19" s="117">
        <v>41451</v>
      </c>
    </row>
    <row r="20" spans="1:62" s="3" customFormat="1" x14ac:dyDescent="0.3">
      <c r="A20" s="4">
        <v>820</v>
      </c>
      <c r="B20" s="59" t="s">
        <v>14</v>
      </c>
      <c r="C20" s="57">
        <f t="shared" si="0"/>
        <v>28026962</v>
      </c>
      <c r="D20" s="51">
        <v>25213161</v>
      </c>
      <c r="E20" s="113">
        <v>40192</v>
      </c>
      <c r="F20" s="113"/>
      <c r="G20" s="113">
        <v>9771</v>
      </c>
      <c r="H20" s="52"/>
      <c r="I20" s="129"/>
      <c r="J20" s="50">
        <v>148509</v>
      </c>
      <c r="K20" s="50">
        <f>43549+3004+6600+2558</f>
        <v>55711</v>
      </c>
      <c r="L20" s="50"/>
      <c r="M20" s="50"/>
      <c r="N20" s="50"/>
      <c r="O20" s="50">
        <v>207237</v>
      </c>
      <c r="P20" s="50">
        <v>11199</v>
      </c>
      <c r="Q20" s="50">
        <v>13023</v>
      </c>
      <c r="R20" s="50">
        <v>225170</v>
      </c>
      <c r="S20" s="50"/>
      <c r="T20" s="50"/>
      <c r="U20" s="50">
        <v>400000</v>
      </c>
      <c r="V20" s="50"/>
      <c r="W20" s="50"/>
      <c r="X20" s="50">
        <v>400000</v>
      </c>
      <c r="Y20" s="50"/>
      <c r="Z20" s="50"/>
      <c r="AA20" s="50">
        <v>490317</v>
      </c>
      <c r="AB20" s="50"/>
      <c r="AC20" s="50"/>
      <c r="AD20" s="50"/>
      <c r="AE20" s="50"/>
      <c r="AF20" s="50"/>
      <c r="AG20" s="50">
        <v>339163</v>
      </c>
      <c r="AH20" s="50"/>
      <c r="AI20" s="50"/>
      <c r="AJ20" s="50"/>
      <c r="AK20" s="50"/>
      <c r="AL20" s="50"/>
      <c r="AM20" s="50"/>
      <c r="AN20" s="50">
        <v>150372</v>
      </c>
      <c r="AO20" s="50"/>
      <c r="AP20" s="50"/>
      <c r="AQ20" s="50"/>
      <c r="AR20" s="50"/>
      <c r="AS20" s="50">
        <v>77075</v>
      </c>
      <c r="AT20" s="50"/>
      <c r="AU20" s="52"/>
      <c r="AV20" s="52">
        <v>9046</v>
      </c>
      <c r="AW20" s="52"/>
      <c r="AX20" s="50"/>
      <c r="AY20" s="50">
        <v>96783</v>
      </c>
      <c r="AZ20" s="50"/>
      <c r="BA20" s="50">
        <v>-2028</v>
      </c>
      <c r="BB20" s="50"/>
      <c r="BC20" s="50"/>
      <c r="BD20" s="50"/>
      <c r="BE20" s="50">
        <v>78752</v>
      </c>
      <c r="BF20" s="50"/>
      <c r="BG20" s="50">
        <v>22402</v>
      </c>
      <c r="BH20" s="50">
        <v>16943</v>
      </c>
      <c r="BI20" s="50">
        <v>32</v>
      </c>
      <c r="BJ20" s="117">
        <v>24132</v>
      </c>
    </row>
    <row r="21" spans="1:62" s="3" customFormat="1" x14ac:dyDescent="0.3">
      <c r="A21" s="4">
        <v>858</v>
      </c>
      <c r="B21" s="59" t="s">
        <v>15</v>
      </c>
      <c r="C21" s="57">
        <f t="shared" si="0"/>
        <v>35009341</v>
      </c>
      <c r="D21" s="51">
        <v>29043875</v>
      </c>
      <c r="E21" s="113">
        <v>68403</v>
      </c>
      <c r="F21" s="113"/>
      <c r="G21" s="113"/>
      <c r="H21" s="52">
        <v>10536</v>
      </c>
      <c r="I21" s="129"/>
      <c r="J21" s="50"/>
      <c r="K21" s="50"/>
      <c r="L21" s="50"/>
      <c r="M21" s="50"/>
      <c r="N21" s="50"/>
      <c r="O21" s="50">
        <v>1947431</v>
      </c>
      <c r="P21" s="50">
        <v>1054</v>
      </c>
      <c r="Q21" s="50">
        <v>210526</v>
      </c>
      <c r="R21" s="50">
        <v>358866</v>
      </c>
      <c r="S21" s="50"/>
      <c r="T21" s="50"/>
      <c r="U21" s="50">
        <v>392225</v>
      </c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>
        <v>1915011</v>
      </c>
      <c r="AG21" s="50">
        <v>58810</v>
      </c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>
        <v>353054</v>
      </c>
      <c r="AT21" s="50"/>
      <c r="AU21" s="52">
        <v>37527</v>
      </c>
      <c r="AV21" s="52">
        <v>2000</v>
      </c>
      <c r="AW21" s="52"/>
      <c r="AX21" s="50"/>
      <c r="AY21" s="50">
        <v>19250</v>
      </c>
      <c r="AZ21" s="50"/>
      <c r="BA21" s="50"/>
      <c r="BB21" s="50"/>
      <c r="BC21" s="50"/>
      <c r="BD21" s="50">
        <v>393556</v>
      </c>
      <c r="BE21" s="50">
        <v>131037</v>
      </c>
      <c r="BF21" s="50"/>
      <c r="BG21" s="50">
        <v>16263</v>
      </c>
      <c r="BH21" s="50"/>
      <c r="BI21" s="50">
        <v>24841</v>
      </c>
      <c r="BJ21" s="117">
        <v>25076</v>
      </c>
    </row>
    <row r="22" spans="1:62" s="3" customFormat="1" x14ac:dyDescent="0.3">
      <c r="A22" s="4">
        <v>822</v>
      </c>
      <c r="B22" s="59" t="s">
        <v>16</v>
      </c>
      <c r="C22" s="57">
        <f t="shared" si="0"/>
        <v>21025537</v>
      </c>
      <c r="D22" s="113">
        <v>19293875</v>
      </c>
      <c r="E22" s="113">
        <v>84556</v>
      </c>
      <c r="F22" s="113"/>
      <c r="G22" s="113">
        <v>37594</v>
      </c>
      <c r="H22" s="52"/>
      <c r="I22" s="129"/>
      <c r="J22" s="50"/>
      <c r="K22" s="50">
        <v>279</v>
      </c>
      <c r="L22" s="50"/>
      <c r="M22" s="50"/>
      <c r="N22" s="50"/>
      <c r="O22" s="50">
        <v>372113</v>
      </c>
      <c r="P22" s="50">
        <v>23661</v>
      </c>
      <c r="Q22" s="50">
        <v>8286</v>
      </c>
      <c r="R22" s="50"/>
      <c r="S22" s="50"/>
      <c r="T22" s="50"/>
      <c r="U22" s="50"/>
      <c r="V22" s="50"/>
      <c r="W22" s="50"/>
      <c r="X22" s="50"/>
      <c r="Y22" s="50"/>
      <c r="Z22" s="50"/>
      <c r="AA22" s="50">
        <v>235051</v>
      </c>
      <c r="AB22" s="50"/>
      <c r="AC22" s="50"/>
      <c r="AD22" s="50"/>
      <c r="AE22" s="50"/>
      <c r="AF22" s="50"/>
      <c r="AG22" s="50">
        <v>270933</v>
      </c>
      <c r="AH22" s="50"/>
      <c r="AI22" s="50"/>
      <c r="AJ22" s="50"/>
      <c r="AK22" s="50"/>
      <c r="AL22" s="50"/>
      <c r="AM22" s="50"/>
      <c r="AN22" s="50">
        <v>168944</v>
      </c>
      <c r="AO22" s="50">
        <v>81935</v>
      </c>
      <c r="AP22" s="50"/>
      <c r="AQ22" s="50"/>
      <c r="AR22" s="50"/>
      <c r="AS22" s="50">
        <v>137312</v>
      </c>
      <c r="AT22" s="50">
        <v>11416</v>
      </c>
      <c r="AU22" s="52"/>
      <c r="AV22" s="52">
        <v>35089</v>
      </c>
      <c r="AW22" s="52"/>
      <c r="AX22" s="50"/>
      <c r="AY22" s="50"/>
      <c r="AZ22" s="50"/>
      <c r="BA22" s="50"/>
      <c r="BB22" s="50"/>
      <c r="BC22" s="50"/>
      <c r="BD22" s="50"/>
      <c r="BE22" s="50"/>
      <c r="BF22" s="50">
        <v>194000</v>
      </c>
      <c r="BG22" s="50">
        <v>10450</v>
      </c>
      <c r="BH22" s="50">
        <v>12885</v>
      </c>
      <c r="BI22" s="50">
        <v>24141</v>
      </c>
      <c r="BJ22" s="117">
        <v>23017</v>
      </c>
    </row>
    <row r="23" spans="1:62" s="3" customFormat="1" x14ac:dyDescent="0.3">
      <c r="A23" s="4">
        <v>824</v>
      </c>
      <c r="B23" s="59" t="s">
        <v>17</v>
      </c>
      <c r="C23" s="57">
        <f t="shared" si="0"/>
        <v>25794388</v>
      </c>
      <c r="D23" s="51">
        <v>24104720</v>
      </c>
      <c r="E23" s="113">
        <v>94222</v>
      </c>
      <c r="F23" s="113"/>
      <c r="G23" s="113">
        <v>438148</v>
      </c>
      <c r="H23" s="52">
        <v>1203</v>
      </c>
      <c r="I23" s="129"/>
      <c r="J23" s="50"/>
      <c r="K23" s="50">
        <f>8881+281+13385+957</f>
        <v>23504</v>
      </c>
      <c r="L23" s="50"/>
      <c r="M23" s="50"/>
      <c r="N23" s="50"/>
      <c r="O23" s="50"/>
      <c r="P23" s="50">
        <v>726</v>
      </c>
      <c r="Q23" s="50"/>
      <c r="R23" s="50"/>
      <c r="S23" s="50"/>
      <c r="T23" s="50"/>
      <c r="U23" s="50"/>
      <c r="V23" s="50">
        <v>279543</v>
      </c>
      <c r="W23" s="50"/>
      <c r="X23" s="50"/>
      <c r="Y23" s="50"/>
      <c r="Z23" s="50"/>
      <c r="AA23" s="50">
        <v>205156</v>
      </c>
      <c r="AB23" s="50"/>
      <c r="AC23" s="50"/>
      <c r="AD23" s="50"/>
      <c r="AE23" s="50"/>
      <c r="AF23" s="50">
        <v>97638</v>
      </c>
      <c r="AG23" s="50">
        <v>109405</v>
      </c>
      <c r="AH23" s="50"/>
      <c r="AI23" s="50"/>
      <c r="AJ23" s="50">
        <v>49546</v>
      </c>
      <c r="AK23" s="50"/>
      <c r="AL23" s="50"/>
      <c r="AM23" s="50"/>
      <c r="AN23" s="50">
        <v>46580</v>
      </c>
      <c r="AO23" s="50"/>
      <c r="AP23" s="50"/>
      <c r="AQ23" s="50"/>
      <c r="AR23" s="50"/>
      <c r="AS23" s="50">
        <v>221773</v>
      </c>
      <c r="AT23" s="50"/>
      <c r="AU23" s="52"/>
      <c r="AV23" s="52"/>
      <c r="AW23" s="52"/>
      <c r="AX23" s="50"/>
      <c r="AY23" s="50"/>
      <c r="AZ23" s="50"/>
      <c r="BA23" s="50"/>
      <c r="BB23" s="50"/>
      <c r="BC23" s="50"/>
      <c r="BD23" s="50"/>
      <c r="BE23" s="50">
        <v>45499</v>
      </c>
      <c r="BF23" s="50"/>
      <c r="BG23" s="50">
        <v>19034</v>
      </c>
      <c r="BH23" s="50">
        <v>24800</v>
      </c>
      <c r="BI23" s="50">
        <v>8990</v>
      </c>
      <c r="BJ23" s="117">
        <v>23901</v>
      </c>
    </row>
    <row r="24" spans="1:62" s="3" customFormat="1" x14ac:dyDescent="0.3">
      <c r="A24" s="4">
        <v>826</v>
      </c>
      <c r="B24" s="59" t="s">
        <v>111</v>
      </c>
      <c r="C24" s="57">
        <f t="shared" si="0"/>
        <v>32273018</v>
      </c>
      <c r="D24" s="51">
        <v>30056720</v>
      </c>
      <c r="E24" s="113">
        <v>94652</v>
      </c>
      <c r="F24" s="113"/>
      <c r="G24" s="113">
        <v>179504</v>
      </c>
      <c r="H24" s="52"/>
      <c r="I24" s="129"/>
      <c r="J24" s="50"/>
      <c r="K24" s="50">
        <f>45112+5001+17181+19195</f>
        <v>86489</v>
      </c>
      <c r="L24" s="50">
        <v>46</v>
      </c>
      <c r="M24" s="50"/>
      <c r="N24" s="50"/>
      <c r="O24" s="50"/>
      <c r="P24" s="50"/>
      <c r="Q24" s="50"/>
      <c r="R24" s="50"/>
      <c r="S24" s="50"/>
      <c r="T24" s="50"/>
      <c r="U24" s="50"/>
      <c r="V24" s="50">
        <v>400000</v>
      </c>
      <c r="W24" s="50"/>
      <c r="X24" s="50"/>
      <c r="Y24" s="50"/>
      <c r="Z24" s="50"/>
      <c r="AA24" s="50">
        <v>500000</v>
      </c>
      <c r="AB24" s="50"/>
      <c r="AC24" s="50"/>
      <c r="AD24" s="50"/>
      <c r="AE24" s="50"/>
      <c r="AF24" s="50"/>
      <c r="AG24" s="50">
        <v>201158</v>
      </c>
      <c r="AH24" s="50"/>
      <c r="AI24" s="50"/>
      <c r="AJ24" s="50"/>
      <c r="AK24" s="50"/>
      <c r="AL24" s="50"/>
      <c r="AM24" s="50"/>
      <c r="AN24" s="50">
        <v>126000</v>
      </c>
      <c r="AO24" s="50"/>
      <c r="AP24" s="50"/>
      <c r="AQ24" s="50"/>
      <c r="AR24" s="50">
        <v>26669</v>
      </c>
      <c r="AS24" s="50">
        <v>318654</v>
      </c>
      <c r="AT24" s="50">
        <v>28203</v>
      </c>
      <c r="AU24" s="52">
        <v>36674</v>
      </c>
      <c r="AV24" s="52"/>
      <c r="AW24" s="52"/>
      <c r="AX24" s="50"/>
      <c r="AY24" s="50">
        <v>169625</v>
      </c>
      <c r="AZ24" s="50"/>
      <c r="BA24" s="50">
        <v>-4587</v>
      </c>
      <c r="BB24" s="50"/>
      <c r="BC24" s="50"/>
      <c r="BD24" s="50"/>
      <c r="BE24" s="50"/>
      <c r="BF24" s="50"/>
      <c r="BG24" s="50">
        <v>11207</v>
      </c>
      <c r="BH24" s="50">
        <v>16924</v>
      </c>
      <c r="BI24" s="50"/>
      <c r="BJ24" s="117">
        <v>25080</v>
      </c>
    </row>
    <row r="25" spans="1:62" s="3" customFormat="1" x14ac:dyDescent="0.3">
      <c r="A25" s="4">
        <v>828</v>
      </c>
      <c r="B25" s="59" t="s">
        <v>18</v>
      </c>
      <c r="C25" s="57">
        <f t="shared" si="0"/>
        <v>36676829</v>
      </c>
      <c r="D25" s="51">
        <v>34648708</v>
      </c>
      <c r="E25" s="113">
        <v>79325</v>
      </c>
      <c r="F25" s="113"/>
      <c r="G25" s="113">
        <v>113514</v>
      </c>
      <c r="H25" s="52"/>
      <c r="I25" s="129"/>
      <c r="J25" s="50"/>
      <c r="K25" s="50">
        <f>64522+12540+18690</f>
        <v>95752</v>
      </c>
      <c r="L25" s="50">
        <v>675</v>
      </c>
      <c r="M25" s="50"/>
      <c r="N25" s="50"/>
      <c r="O25" s="50">
        <v>1507</v>
      </c>
      <c r="P25" s="50">
        <v>1</v>
      </c>
      <c r="Q25" s="50"/>
      <c r="R25" s="50"/>
      <c r="S25" s="50"/>
      <c r="T25" s="50"/>
      <c r="U25" s="50"/>
      <c r="V25" s="50">
        <v>398141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>
        <v>45545</v>
      </c>
      <c r="AO25" s="50"/>
      <c r="AP25" s="50"/>
      <c r="AQ25" s="50"/>
      <c r="AR25" s="50">
        <v>24764</v>
      </c>
      <c r="AS25" s="50">
        <v>391886</v>
      </c>
      <c r="AT25" s="50"/>
      <c r="AU25" s="52"/>
      <c r="AV25" s="52">
        <v>12000</v>
      </c>
      <c r="AW25" s="52"/>
      <c r="AX25" s="50"/>
      <c r="AY25" s="50"/>
      <c r="AZ25" s="50"/>
      <c r="BA25" s="50"/>
      <c r="BB25" s="50">
        <v>779451</v>
      </c>
      <c r="BC25" s="50"/>
      <c r="BD25" s="50"/>
      <c r="BE25" s="50"/>
      <c r="BF25" s="50"/>
      <c r="BG25" s="50">
        <v>22635</v>
      </c>
      <c r="BH25" s="50">
        <v>36891</v>
      </c>
      <c r="BI25" s="50"/>
      <c r="BJ25" s="117">
        <v>26034</v>
      </c>
    </row>
    <row r="26" spans="1:62" s="3" customFormat="1" x14ac:dyDescent="0.3">
      <c r="A26" s="4">
        <v>830</v>
      </c>
      <c r="B26" s="59" t="s">
        <v>19</v>
      </c>
      <c r="C26" s="57">
        <f t="shared" si="0"/>
        <v>17815428</v>
      </c>
      <c r="D26" s="51">
        <v>14970707</v>
      </c>
      <c r="E26" s="113">
        <v>94285</v>
      </c>
      <c r="F26" s="113"/>
      <c r="G26" s="113"/>
      <c r="H26" s="52"/>
      <c r="I26" s="129"/>
      <c r="J26" s="50"/>
      <c r="K26" s="50">
        <f>790+458+416+218</f>
        <v>1882</v>
      </c>
      <c r="L26" s="50"/>
      <c r="M26" s="50"/>
      <c r="N26" s="50"/>
      <c r="O26" s="50">
        <v>915237</v>
      </c>
      <c r="P26" s="50">
        <v>90488</v>
      </c>
      <c r="Q26" s="50">
        <v>86317</v>
      </c>
      <c r="R26" s="50">
        <v>257</v>
      </c>
      <c r="S26" s="50"/>
      <c r="T26" s="50"/>
      <c r="U26" s="50">
        <v>219297</v>
      </c>
      <c r="V26" s="50">
        <v>237475</v>
      </c>
      <c r="W26" s="50"/>
      <c r="X26" s="50"/>
      <c r="Y26" s="50"/>
      <c r="Z26" s="50"/>
      <c r="AA26" s="50"/>
      <c r="AB26" s="50"/>
      <c r="AC26" s="50"/>
      <c r="AD26" s="50"/>
      <c r="AE26" s="50"/>
      <c r="AF26" s="50">
        <v>729179</v>
      </c>
      <c r="AG26" s="50">
        <v>54810</v>
      </c>
      <c r="AH26" s="50"/>
      <c r="AI26" s="50"/>
      <c r="AJ26" s="50"/>
      <c r="AK26" s="50"/>
      <c r="AL26" s="50"/>
      <c r="AM26" s="50"/>
      <c r="AN26" s="50">
        <v>180160</v>
      </c>
      <c r="AO26" s="50"/>
      <c r="AP26" s="50"/>
      <c r="AQ26" s="50"/>
      <c r="AR26" s="50"/>
      <c r="AS26" s="50">
        <v>161836</v>
      </c>
      <c r="AT26" s="50"/>
      <c r="AU26" s="52"/>
      <c r="AV26" s="52">
        <v>2000</v>
      </c>
      <c r="AW26" s="52"/>
      <c r="AX26" s="50"/>
      <c r="AY26" s="50"/>
      <c r="AZ26" s="50"/>
      <c r="BA26" s="50"/>
      <c r="BB26" s="50"/>
      <c r="BC26" s="50"/>
      <c r="BD26" s="50"/>
      <c r="BE26" s="50"/>
      <c r="BF26" s="50"/>
      <c r="BG26" s="50">
        <v>10854</v>
      </c>
      <c r="BH26" s="50">
        <v>16747</v>
      </c>
      <c r="BI26" s="50">
        <v>21613</v>
      </c>
      <c r="BJ26" s="117">
        <v>22284</v>
      </c>
    </row>
    <row r="27" spans="1:62" s="3" customFormat="1" x14ac:dyDescent="0.3">
      <c r="A27" s="4">
        <v>832</v>
      </c>
      <c r="B27" s="59" t="s">
        <v>20</v>
      </c>
      <c r="C27" s="57">
        <f t="shared" si="0"/>
        <v>100263548</v>
      </c>
      <c r="D27" s="51">
        <v>88915438</v>
      </c>
      <c r="E27" s="113">
        <v>278004</v>
      </c>
      <c r="F27" s="113">
        <v>39233</v>
      </c>
      <c r="G27" s="113">
        <v>562816</v>
      </c>
      <c r="H27" s="52"/>
      <c r="I27" s="129"/>
      <c r="J27" s="50"/>
      <c r="K27" s="50">
        <f>23118+6526</f>
        <v>29644</v>
      </c>
      <c r="L27" s="50"/>
      <c r="M27" s="50"/>
      <c r="N27" s="50"/>
      <c r="O27" s="50">
        <v>5296883</v>
      </c>
      <c r="P27" s="50"/>
      <c r="Q27" s="50"/>
      <c r="R27" s="50"/>
      <c r="S27" s="50"/>
      <c r="T27" s="50">
        <v>145000</v>
      </c>
      <c r="U27" s="50">
        <v>396865</v>
      </c>
      <c r="V27" s="50"/>
      <c r="W27" s="50"/>
      <c r="X27" s="50">
        <v>600000</v>
      </c>
      <c r="Y27" s="50">
        <v>500000</v>
      </c>
      <c r="Z27" s="50"/>
      <c r="AA27" s="50"/>
      <c r="AB27" s="50"/>
      <c r="AC27" s="50"/>
      <c r="AD27" s="50"/>
      <c r="AE27" s="50">
        <v>90411</v>
      </c>
      <c r="AF27" s="50">
        <v>1614976</v>
      </c>
      <c r="AG27" s="50">
        <v>804763</v>
      </c>
      <c r="AH27" s="50"/>
      <c r="AI27" s="50"/>
      <c r="AJ27" s="50"/>
      <c r="AK27" s="50">
        <v>36150</v>
      </c>
      <c r="AL27" s="50"/>
      <c r="AM27" s="50"/>
      <c r="AN27" s="50">
        <v>139812</v>
      </c>
      <c r="AO27" s="50"/>
      <c r="AP27" s="50"/>
      <c r="AQ27" s="50"/>
      <c r="AR27" s="50">
        <v>41247</v>
      </c>
      <c r="AS27" s="50">
        <v>353512</v>
      </c>
      <c r="AT27" s="50"/>
      <c r="AU27" s="52"/>
      <c r="AV27" s="52">
        <v>16250</v>
      </c>
      <c r="AW27" s="52"/>
      <c r="AX27" s="50"/>
      <c r="AY27" s="50">
        <v>208016</v>
      </c>
      <c r="AZ27" s="50">
        <v>22000</v>
      </c>
      <c r="BA27" s="50"/>
      <c r="BB27" s="50"/>
      <c r="BC27" s="50"/>
      <c r="BD27" s="50"/>
      <c r="BE27" s="50"/>
      <c r="BF27" s="50"/>
      <c r="BG27" s="50">
        <v>98508</v>
      </c>
      <c r="BH27" s="50">
        <v>38348</v>
      </c>
      <c r="BI27" s="50"/>
      <c r="BJ27" s="117">
        <v>35672</v>
      </c>
    </row>
    <row r="28" spans="1:62" s="3" customFormat="1" x14ac:dyDescent="0.3">
      <c r="A28" s="4">
        <v>834</v>
      </c>
      <c r="B28" s="59" t="s">
        <v>21</v>
      </c>
      <c r="C28" s="57">
        <f t="shared" si="0"/>
        <v>61851944</v>
      </c>
      <c r="D28" s="51">
        <v>56751441</v>
      </c>
      <c r="E28" s="113">
        <v>323279</v>
      </c>
      <c r="F28" s="113"/>
      <c r="G28" s="113">
        <v>1368042</v>
      </c>
      <c r="H28" s="52"/>
      <c r="I28" s="129"/>
      <c r="J28" s="50"/>
      <c r="K28" s="50">
        <f>37099+25939+32882</f>
        <v>95920</v>
      </c>
      <c r="L28" s="50"/>
      <c r="M28" s="50"/>
      <c r="N28" s="50"/>
      <c r="O28" s="50">
        <v>69155</v>
      </c>
      <c r="P28" s="50"/>
      <c r="Q28" s="50">
        <v>1083</v>
      </c>
      <c r="R28" s="50"/>
      <c r="S28" s="50"/>
      <c r="T28" s="50"/>
      <c r="U28" s="50"/>
      <c r="V28" s="50">
        <v>400000</v>
      </c>
      <c r="W28" s="50"/>
      <c r="X28" s="50"/>
      <c r="Y28" s="50">
        <v>400000</v>
      </c>
      <c r="Z28" s="50"/>
      <c r="AA28" s="50"/>
      <c r="AB28" s="50"/>
      <c r="AC28" s="50"/>
      <c r="AD28" s="50"/>
      <c r="AE28" s="50"/>
      <c r="AF28" s="50">
        <v>293109</v>
      </c>
      <c r="AG28" s="50"/>
      <c r="AH28" s="50"/>
      <c r="AI28" s="50"/>
      <c r="AJ28" s="50">
        <v>22696</v>
      </c>
      <c r="AK28" s="50"/>
      <c r="AL28" s="50"/>
      <c r="AM28" s="50"/>
      <c r="AN28" s="50">
        <v>111914</v>
      </c>
      <c r="AO28" s="50"/>
      <c r="AP28" s="50"/>
      <c r="AQ28" s="50"/>
      <c r="AR28" s="50">
        <v>42462</v>
      </c>
      <c r="AS28" s="50">
        <v>208166</v>
      </c>
      <c r="AT28" s="50"/>
      <c r="AU28" s="52">
        <v>46688</v>
      </c>
      <c r="AV28" s="52">
        <v>3420</v>
      </c>
      <c r="AW28" s="52"/>
      <c r="AX28" s="50"/>
      <c r="AY28" s="50">
        <v>174095</v>
      </c>
      <c r="AZ28" s="50"/>
      <c r="BA28" s="50"/>
      <c r="BB28" s="50">
        <v>1436575</v>
      </c>
      <c r="BC28" s="50"/>
      <c r="BD28" s="50"/>
      <c r="BE28" s="50"/>
      <c r="BF28" s="50"/>
      <c r="BG28" s="50">
        <v>19290</v>
      </c>
      <c r="BH28" s="50">
        <v>50470</v>
      </c>
      <c r="BI28" s="50">
        <v>4276</v>
      </c>
      <c r="BJ28" s="117">
        <v>29863</v>
      </c>
    </row>
    <row r="29" spans="1:62" s="3" customFormat="1" x14ac:dyDescent="0.3">
      <c r="A29" s="4">
        <v>836</v>
      </c>
      <c r="B29" s="59" t="s">
        <v>126</v>
      </c>
      <c r="C29" s="57">
        <f t="shared" si="0"/>
        <v>40760540</v>
      </c>
      <c r="D29" s="51">
        <v>36630942</v>
      </c>
      <c r="E29" s="113">
        <v>197449</v>
      </c>
      <c r="F29" s="113"/>
      <c r="G29" s="113">
        <v>155137</v>
      </c>
      <c r="H29" s="52"/>
      <c r="I29" s="129"/>
      <c r="J29" s="50"/>
      <c r="K29" s="50">
        <f>282097+27237+44957+12318+77996</f>
        <v>444605</v>
      </c>
      <c r="L29" s="50">
        <v>30</v>
      </c>
      <c r="M29" s="50"/>
      <c r="N29" s="50"/>
      <c r="O29" s="50">
        <v>1024051</v>
      </c>
      <c r="P29" s="50">
        <v>26431</v>
      </c>
      <c r="Q29" s="50">
        <v>1</v>
      </c>
      <c r="R29" s="50">
        <v>842</v>
      </c>
      <c r="S29" s="50"/>
      <c r="T29" s="50"/>
      <c r="U29" s="50">
        <v>314666</v>
      </c>
      <c r="V29" s="50"/>
      <c r="W29" s="50"/>
      <c r="X29" s="50"/>
      <c r="Y29" s="50"/>
      <c r="Z29" s="50"/>
      <c r="AA29" s="50">
        <v>369049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>
        <v>148163</v>
      </c>
      <c r="AO29" s="50"/>
      <c r="AP29" s="50"/>
      <c r="AQ29" s="50"/>
      <c r="AR29" s="50"/>
      <c r="AS29" s="50">
        <v>163005</v>
      </c>
      <c r="AT29" s="50">
        <v>18296</v>
      </c>
      <c r="AU29" s="52"/>
      <c r="AV29" s="52">
        <v>42794</v>
      </c>
      <c r="AW29" s="52"/>
      <c r="AX29" s="50">
        <v>956260</v>
      </c>
      <c r="AY29" s="50">
        <v>212890</v>
      </c>
      <c r="AZ29" s="50"/>
      <c r="BA29" s="50"/>
      <c r="BB29" s="50"/>
      <c r="BC29" s="50"/>
      <c r="BD29" s="50"/>
      <c r="BE29" s="50"/>
      <c r="BF29" s="50"/>
      <c r="BG29" s="50">
        <v>7435</v>
      </c>
      <c r="BH29" s="50">
        <v>22436</v>
      </c>
      <c r="BI29" s="50"/>
      <c r="BJ29" s="117">
        <v>26058</v>
      </c>
    </row>
    <row r="30" spans="1:62" s="3" customFormat="1" x14ac:dyDescent="0.3">
      <c r="A30" s="4">
        <v>838</v>
      </c>
      <c r="B30" s="59" t="s">
        <v>23</v>
      </c>
      <c r="C30" s="57">
        <f t="shared" si="0"/>
        <v>82998616</v>
      </c>
      <c r="D30" s="51">
        <v>72467346</v>
      </c>
      <c r="E30" s="113">
        <v>229501</v>
      </c>
      <c r="F30" s="113"/>
      <c r="G30" s="113">
        <v>769360</v>
      </c>
      <c r="H30" s="52"/>
      <c r="I30" s="129"/>
      <c r="J30" s="50"/>
      <c r="K30" s="50">
        <v>76542</v>
      </c>
      <c r="L30" s="50"/>
      <c r="M30" s="50"/>
      <c r="N30" s="50"/>
      <c r="O30" s="50">
        <v>1972115</v>
      </c>
      <c r="P30" s="50">
        <v>1463</v>
      </c>
      <c r="Q30" s="50">
        <v>252575</v>
      </c>
      <c r="R30" s="50">
        <v>377974</v>
      </c>
      <c r="S30" s="50"/>
      <c r="T30" s="50"/>
      <c r="U30" s="50"/>
      <c r="V30" s="50">
        <v>400000</v>
      </c>
      <c r="W30" s="50"/>
      <c r="X30" s="50"/>
      <c r="Y30" s="50"/>
      <c r="Z30" s="50"/>
      <c r="AA30" s="50">
        <v>500000</v>
      </c>
      <c r="AB30" s="50"/>
      <c r="AC30" s="50"/>
      <c r="AD30" s="50"/>
      <c r="AE30" s="50"/>
      <c r="AF30" s="50"/>
      <c r="AG30" s="50">
        <v>187123</v>
      </c>
      <c r="AH30" s="50"/>
      <c r="AI30" s="50"/>
      <c r="AJ30" s="50">
        <v>11738</v>
      </c>
      <c r="AK30" s="50">
        <v>107562</v>
      </c>
      <c r="AL30" s="50"/>
      <c r="AM30" s="50"/>
      <c r="AN30" s="50"/>
      <c r="AO30" s="50"/>
      <c r="AP30" s="50"/>
      <c r="AQ30" s="50">
        <v>2869986</v>
      </c>
      <c r="AR30" s="50">
        <v>42604</v>
      </c>
      <c r="AS30" s="50">
        <v>699728</v>
      </c>
      <c r="AT30" s="50">
        <v>19056</v>
      </c>
      <c r="AU30" s="52">
        <v>77224</v>
      </c>
      <c r="AV30" s="52">
        <v>32023</v>
      </c>
      <c r="AW30" s="52"/>
      <c r="AX30" s="50"/>
      <c r="AY30" s="50">
        <v>1636593</v>
      </c>
      <c r="AZ30" s="50"/>
      <c r="BA30" s="50"/>
      <c r="BB30" s="50"/>
      <c r="BC30" s="50"/>
      <c r="BD30" s="50"/>
      <c r="BE30" s="50"/>
      <c r="BF30" s="50">
        <v>194000</v>
      </c>
      <c r="BG30" s="50">
        <v>34025</v>
      </c>
      <c r="BH30" s="50">
        <v>3879</v>
      </c>
      <c r="BI30" s="50">
        <v>3364</v>
      </c>
      <c r="BJ30" s="117">
        <v>32835</v>
      </c>
    </row>
    <row r="31" spans="1:62" s="3" customFormat="1" x14ac:dyDescent="0.3">
      <c r="A31" s="4">
        <v>840</v>
      </c>
      <c r="B31" s="59" t="s">
        <v>24</v>
      </c>
      <c r="C31" s="57">
        <f t="shared" si="0"/>
        <v>11266271</v>
      </c>
      <c r="D31" s="51">
        <v>9664784</v>
      </c>
      <c r="E31" s="113">
        <v>91471</v>
      </c>
      <c r="F31" s="113"/>
      <c r="G31" s="113">
        <v>86271</v>
      </c>
      <c r="H31" s="52"/>
      <c r="I31" s="129"/>
      <c r="J31" s="50"/>
      <c r="K31" s="50"/>
      <c r="L31" s="50"/>
      <c r="M31" s="50"/>
      <c r="N31" s="50"/>
      <c r="O31" s="50">
        <v>315442</v>
      </c>
      <c r="P31" s="50">
        <v>35095</v>
      </c>
      <c r="Q31" s="50">
        <v>858</v>
      </c>
      <c r="R31" s="50">
        <v>77631</v>
      </c>
      <c r="S31" s="50"/>
      <c r="T31" s="50"/>
      <c r="U31" s="50">
        <v>383421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>
        <v>378275</v>
      </c>
      <c r="AG31" s="50">
        <v>51880</v>
      </c>
      <c r="AH31" s="50"/>
      <c r="AI31" s="50"/>
      <c r="AJ31" s="50"/>
      <c r="AK31" s="50"/>
      <c r="AL31" s="50"/>
      <c r="AM31" s="50"/>
      <c r="AN31" s="50">
        <v>92596</v>
      </c>
      <c r="AO31" s="50"/>
      <c r="AP31" s="50"/>
      <c r="AQ31" s="50"/>
      <c r="AR31" s="50"/>
      <c r="AS31" s="50">
        <v>63557</v>
      </c>
      <c r="AT31" s="50"/>
      <c r="AU31" s="52"/>
      <c r="AV31" s="52">
        <v>1190</v>
      </c>
      <c r="AW31" s="52"/>
      <c r="AX31" s="50"/>
      <c r="AY31" s="50"/>
      <c r="AZ31" s="50"/>
      <c r="BA31" s="50"/>
      <c r="BB31" s="50"/>
      <c r="BC31" s="50"/>
      <c r="BD31" s="50"/>
      <c r="BE31" s="50"/>
      <c r="BF31" s="50"/>
      <c r="BG31" s="50">
        <v>2390</v>
      </c>
      <c r="BH31" s="50">
        <v>24</v>
      </c>
      <c r="BI31" s="50">
        <v>43</v>
      </c>
      <c r="BJ31" s="117">
        <v>21343</v>
      </c>
    </row>
    <row r="32" spans="1:62" s="3" customFormat="1" x14ac:dyDescent="0.3">
      <c r="A32" s="4">
        <v>842</v>
      </c>
      <c r="B32" s="59" t="s">
        <v>25</v>
      </c>
      <c r="C32" s="57">
        <f t="shared" si="0"/>
        <v>12135103</v>
      </c>
      <c r="D32" s="51">
        <v>11124090</v>
      </c>
      <c r="E32" s="113">
        <v>31702</v>
      </c>
      <c r="F32" s="113"/>
      <c r="G32" s="113">
        <v>29632</v>
      </c>
      <c r="H32" s="52"/>
      <c r="I32" s="129"/>
      <c r="J32" s="50"/>
      <c r="K32" s="50">
        <f>8690+2640</f>
        <v>11330</v>
      </c>
      <c r="L32" s="50"/>
      <c r="M32" s="50"/>
      <c r="N32" s="50"/>
      <c r="O32" s="50">
        <v>29841</v>
      </c>
      <c r="P32" s="50">
        <v>2473</v>
      </c>
      <c r="Q32" s="50">
        <v>10184</v>
      </c>
      <c r="R32" s="50">
        <v>21</v>
      </c>
      <c r="S32" s="50"/>
      <c r="T32" s="50"/>
      <c r="U32" s="50">
        <v>311002</v>
      </c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>
        <v>76908</v>
      </c>
      <c r="AG32" s="50">
        <v>22635</v>
      </c>
      <c r="AH32" s="50"/>
      <c r="AI32" s="50"/>
      <c r="AJ32" s="50"/>
      <c r="AK32" s="50"/>
      <c r="AL32" s="50"/>
      <c r="AM32" s="50"/>
      <c r="AN32" s="50">
        <v>114001</v>
      </c>
      <c r="AO32" s="50"/>
      <c r="AP32" s="50"/>
      <c r="AQ32" s="50"/>
      <c r="AR32" s="50">
        <v>40390</v>
      </c>
      <c r="AS32" s="50">
        <v>63050</v>
      </c>
      <c r="AT32" s="50"/>
      <c r="AU32" s="52">
        <v>32412</v>
      </c>
      <c r="AV32" s="52">
        <v>8000</v>
      </c>
      <c r="AW32" s="52"/>
      <c r="AX32" s="50"/>
      <c r="AY32" s="50"/>
      <c r="AZ32" s="50"/>
      <c r="BA32" s="50"/>
      <c r="BB32" s="50"/>
      <c r="BC32" s="50"/>
      <c r="BD32" s="50">
        <v>6923</v>
      </c>
      <c r="BE32" s="50">
        <v>191585</v>
      </c>
      <c r="BF32" s="50"/>
      <c r="BG32" s="50">
        <v>7311</v>
      </c>
      <c r="BH32" s="50"/>
      <c r="BI32" s="50">
        <v>4</v>
      </c>
      <c r="BJ32" s="117">
        <v>21609</v>
      </c>
    </row>
    <row r="33" spans="1:62" s="3" customFormat="1" x14ac:dyDescent="0.3">
      <c r="A33" s="4">
        <v>844</v>
      </c>
      <c r="B33" s="59" t="s">
        <v>26</v>
      </c>
      <c r="C33" s="57">
        <f t="shared" si="0"/>
        <v>18242496</v>
      </c>
      <c r="D33" s="51">
        <v>15799193</v>
      </c>
      <c r="E33" s="113">
        <v>26603</v>
      </c>
      <c r="F33" s="113"/>
      <c r="G33" s="113"/>
      <c r="H33" s="52"/>
      <c r="I33" s="129"/>
      <c r="J33" s="50"/>
      <c r="K33" s="50">
        <f>1448+669</f>
        <v>2117</v>
      </c>
      <c r="L33" s="50"/>
      <c r="M33" s="50"/>
      <c r="N33" s="50"/>
      <c r="O33" s="50">
        <v>582150</v>
      </c>
      <c r="P33" s="50">
        <v>5348</v>
      </c>
      <c r="Q33" s="50">
        <v>2044</v>
      </c>
      <c r="R33" s="50">
        <v>441</v>
      </c>
      <c r="S33" s="50"/>
      <c r="T33" s="50"/>
      <c r="U33" s="50"/>
      <c r="V33" s="50">
        <v>400000</v>
      </c>
      <c r="W33" s="50"/>
      <c r="X33" s="50"/>
      <c r="Y33" s="50"/>
      <c r="Z33" s="50"/>
      <c r="AA33" s="50"/>
      <c r="AB33" s="50">
        <v>500000</v>
      </c>
      <c r="AC33" s="50">
        <v>7477</v>
      </c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>
        <v>139670</v>
      </c>
      <c r="AO33" s="50"/>
      <c r="AP33" s="50"/>
      <c r="AQ33" s="50"/>
      <c r="AR33" s="50"/>
      <c r="AS33" s="50">
        <v>69894</v>
      </c>
      <c r="AT33" s="50">
        <v>11594</v>
      </c>
      <c r="AU33" s="52"/>
      <c r="AV33" s="52">
        <v>11382</v>
      </c>
      <c r="AW33" s="52"/>
      <c r="AX33" s="50"/>
      <c r="AY33" s="50">
        <v>212856</v>
      </c>
      <c r="AZ33" s="50"/>
      <c r="BA33" s="50"/>
      <c r="BB33" s="50"/>
      <c r="BC33" s="50"/>
      <c r="BD33" s="50">
        <v>1656</v>
      </c>
      <c r="BE33" s="50">
        <v>428559</v>
      </c>
      <c r="BF33" s="50"/>
      <c r="BG33" s="50">
        <v>6139</v>
      </c>
      <c r="BH33" s="50">
        <v>12922</v>
      </c>
      <c r="BI33" s="50"/>
      <c r="BJ33" s="117">
        <v>22451</v>
      </c>
    </row>
    <row r="34" spans="1:62" s="3" customFormat="1" x14ac:dyDescent="0.3">
      <c r="A34" s="4">
        <v>846</v>
      </c>
      <c r="B34" s="59" t="s">
        <v>27</v>
      </c>
      <c r="C34" s="57">
        <f t="shared" si="0"/>
        <v>16444793</v>
      </c>
      <c r="D34" s="51">
        <v>14807661</v>
      </c>
      <c r="E34" s="113">
        <v>83759</v>
      </c>
      <c r="F34" s="113"/>
      <c r="G34" s="113">
        <v>183001</v>
      </c>
      <c r="H34" s="52"/>
      <c r="I34" s="129"/>
      <c r="J34" s="50"/>
      <c r="K34" s="50">
        <v>1688</v>
      </c>
      <c r="L34" s="50"/>
      <c r="M34" s="50"/>
      <c r="N34" s="50"/>
      <c r="O34" s="50"/>
      <c r="P34" s="50">
        <v>10327</v>
      </c>
      <c r="Q34" s="50">
        <v>1962</v>
      </c>
      <c r="R34" s="50">
        <v>119782</v>
      </c>
      <c r="S34" s="50"/>
      <c r="T34" s="50"/>
      <c r="U34" s="50">
        <v>396611</v>
      </c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>
        <v>441077</v>
      </c>
      <c r="AH34" s="50"/>
      <c r="AI34" s="50"/>
      <c r="AJ34" s="50"/>
      <c r="AK34" s="50"/>
      <c r="AL34" s="50"/>
      <c r="AM34" s="50"/>
      <c r="AN34" s="50">
        <v>160452</v>
      </c>
      <c r="AO34" s="50"/>
      <c r="AP34" s="50"/>
      <c r="AQ34" s="50"/>
      <c r="AR34" s="50"/>
      <c r="AS34" s="50"/>
      <c r="AT34" s="50"/>
      <c r="AU34" s="52"/>
      <c r="AV34" s="52"/>
      <c r="AW34" s="52"/>
      <c r="AX34" s="50"/>
      <c r="AY34" s="50"/>
      <c r="AZ34" s="50"/>
      <c r="BA34" s="50"/>
      <c r="BB34" s="50"/>
      <c r="BC34" s="50"/>
      <c r="BD34" s="50"/>
      <c r="BE34" s="50"/>
      <c r="BF34" s="50">
        <v>194000</v>
      </c>
      <c r="BG34" s="50">
        <v>22212</v>
      </c>
      <c r="BH34" s="50"/>
      <c r="BI34" s="50"/>
      <c r="BJ34" s="117">
        <v>22261</v>
      </c>
    </row>
    <row r="35" spans="1:62" s="3" customFormat="1" x14ac:dyDescent="0.3">
      <c r="A35" s="4">
        <v>847</v>
      </c>
      <c r="B35" s="59" t="s">
        <v>28</v>
      </c>
      <c r="C35" s="57">
        <f t="shared" si="0"/>
        <v>37264014</v>
      </c>
      <c r="D35" s="51">
        <v>30298000</v>
      </c>
      <c r="E35" s="113">
        <v>140621</v>
      </c>
      <c r="F35" s="113"/>
      <c r="G35" s="113">
        <v>275293</v>
      </c>
      <c r="H35" s="52"/>
      <c r="I35" s="129"/>
      <c r="J35" s="50"/>
      <c r="K35" s="50">
        <f>29559+5927+18480+4930</f>
        <v>58896</v>
      </c>
      <c r="L35" s="50">
        <v>184</v>
      </c>
      <c r="M35" s="50"/>
      <c r="N35" s="50"/>
      <c r="O35" s="50">
        <v>20</v>
      </c>
      <c r="P35" s="50">
        <v>1</v>
      </c>
      <c r="Q35" s="50">
        <v>34285</v>
      </c>
      <c r="R35" s="50">
        <v>491331</v>
      </c>
      <c r="S35" s="50"/>
      <c r="T35" s="50"/>
      <c r="U35" s="50"/>
      <c r="V35" s="50"/>
      <c r="W35" s="50">
        <v>400000</v>
      </c>
      <c r="X35" s="50"/>
      <c r="Y35" s="50"/>
      <c r="Z35" s="50">
        <v>500000</v>
      </c>
      <c r="AA35" s="50">
        <v>500000</v>
      </c>
      <c r="AB35" s="50"/>
      <c r="AC35" s="50">
        <v>300</v>
      </c>
      <c r="AD35" s="50"/>
      <c r="AE35" s="50"/>
      <c r="AF35" s="50"/>
      <c r="AG35" s="50"/>
      <c r="AH35" s="50"/>
      <c r="AI35" s="50"/>
      <c r="AJ35" s="50"/>
      <c r="AK35" s="50">
        <v>30000</v>
      </c>
      <c r="AL35" s="50">
        <v>3000000</v>
      </c>
      <c r="AM35" s="50"/>
      <c r="AN35" s="50"/>
      <c r="AO35" s="50"/>
      <c r="AP35" s="50"/>
      <c r="AQ35" s="50"/>
      <c r="AR35" s="50">
        <v>37708</v>
      </c>
      <c r="AS35" s="50">
        <v>197924</v>
      </c>
      <c r="AT35" s="50">
        <v>28602</v>
      </c>
      <c r="AU35" s="52">
        <v>39933</v>
      </c>
      <c r="AV35" s="52">
        <v>6250</v>
      </c>
      <c r="AW35" s="52"/>
      <c r="AX35" s="50"/>
      <c r="AY35" s="50"/>
      <c r="AZ35" s="50"/>
      <c r="BA35" s="50"/>
      <c r="BB35" s="50">
        <v>971341</v>
      </c>
      <c r="BC35" s="50"/>
      <c r="BD35" s="50">
        <v>14025</v>
      </c>
      <c r="BE35" s="50">
        <v>84</v>
      </c>
      <c r="BF35" s="50">
        <v>194000</v>
      </c>
      <c r="BG35" s="50">
        <v>20031</v>
      </c>
      <c r="BH35" s="50"/>
      <c r="BI35" s="50">
        <v>14</v>
      </c>
      <c r="BJ35" s="117">
        <v>25171</v>
      </c>
    </row>
    <row r="36" spans="1:62" s="3" customFormat="1" x14ac:dyDescent="0.3">
      <c r="A36" s="4">
        <v>848</v>
      </c>
      <c r="B36" s="59" t="s">
        <v>29</v>
      </c>
      <c r="C36" s="57">
        <f t="shared" si="0"/>
        <v>28797035</v>
      </c>
      <c r="D36" s="51">
        <v>25660616</v>
      </c>
      <c r="E36" s="113">
        <v>116368</v>
      </c>
      <c r="F36" s="113"/>
      <c r="G36" s="113">
        <v>276133</v>
      </c>
      <c r="H36" s="52"/>
      <c r="I36" s="129"/>
      <c r="J36" s="50"/>
      <c r="K36" s="50">
        <v>1280</v>
      </c>
      <c r="L36" s="50"/>
      <c r="M36" s="50"/>
      <c r="N36" s="50"/>
      <c r="O36" s="50">
        <v>778485</v>
      </c>
      <c r="P36" s="50">
        <v>13535</v>
      </c>
      <c r="Q36" s="50">
        <v>19</v>
      </c>
      <c r="R36" s="50">
        <v>85</v>
      </c>
      <c r="S36" s="50"/>
      <c r="T36" s="50"/>
      <c r="U36" s="50">
        <v>302663</v>
      </c>
      <c r="V36" s="50"/>
      <c r="W36" s="50"/>
      <c r="X36" s="50"/>
      <c r="Y36" s="50"/>
      <c r="Z36" s="50"/>
      <c r="AA36" s="50"/>
      <c r="AB36" s="50"/>
      <c r="AC36" s="50">
        <v>3</v>
      </c>
      <c r="AD36" s="50">
        <v>837824</v>
      </c>
      <c r="AE36" s="50"/>
      <c r="AF36" s="50"/>
      <c r="AG36" s="50"/>
      <c r="AH36" s="50"/>
      <c r="AI36" s="50"/>
      <c r="AJ36" s="50"/>
      <c r="AK36" s="50"/>
      <c r="AL36" s="50"/>
      <c r="AM36" s="50"/>
      <c r="AN36" s="50">
        <v>168309</v>
      </c>
      <c r="AO36" s="50"/>
      <c r="AP36" s="50"/>
      <c r="AQ36" s="50"/>
      <c r="AR36" s="50"/>
      <c r="AS36" s="50">
        <v>256429</v>
      </c>
      <c r="AT36" s="50">
        <v>49889</v>
      </c>
      <c r="AU36" s="52">
        <v>35068</v>
      </c>
      <c r="AV36" s="52">
        <v>9000</v>
      </c>
      <c r="AW36" s="52"/>
      <c r="AX36" s="50"/>
      <c r="AY36" s="50">
        <v>212460</v>
      </c>
      <c r="AZ36" s="50"/>
      <c r="BA36" s="50"/>
      <c r="BB36" s="50"/>
      <c r="BC36" s="50"/>
      <c r="BD36" s="50"/>
      <c r="BE36" s="50">
        <v>9346</v>
      </c>
      <c r="BF36" s="50"/>
      <c r="BG36" s="50">
        <v>44878</v>
      </c>
      <c r="BH36" s="50"/>
      <c r="BI36" s="50"/>
      <c r="BJ36" s="117">
        <v>24645</v>
      </c>
    </row>
    <row r="37" spans="1:62" s="3" customFormat="1" x14ac:dyDescent="0.3">
      <c r="A37" s="4">
        <v>850</v>
      </c>
      <c r="B37" s="59" t="s">
        <v>30</v>
      </c>
      <c r="C37" s="57">
        <f t="shared" si="0"/>
        <v>10145954</v>
      </c>
      <c r="D37" s="51">
        <v>8231392</v>
      </c>
      <c r="E37" s="113"/>
      <c r="F37" s="113"/>
      <c r="G37" s="113">
        <v>57925</v>
      </c>
      <c r="H37" s="52"/>
      <c r="I37" s="129"/>
      <c r="J37" s="50"/>
      <c r="K37" s="50"/>
      <c r="L37" s="50"/>
      <c r="M37" s="50"/>
      <c r="N37" s="50"/>
      <c r="O37" s="50">
        <v>149679</v>
      </c>
      <c r="P37" s="50">
        <v>18825</v>
      </c>
      <c r="Q37" s="50">
        <v>16613</v>
      </c>
      <c r="R37" s="50"/>
      <c r="S37" s="50"/>
      <c r="T37" s="50"/>
      <c r="U37" s="50">
        <v>395560</v>
      </c>
      <c r="V37" s="50"/>
      <c r="W37" s="50">
        <v>400000</v>
      </c>
      <c r="X37" s="50"/>
      <c r="Y37" s="50">
        <v>500000</v>
      </c>
      <c r="Z37" s="50"/>
      <c r="AA37" s="50"/>
      <c r="AB37" s="50"/>
      <c r="AC37" s="50"/>
      <c r="AD37" s="50"/>
      <c r="AE37" s="50"/>
      <c r="AF37" s="50"/>
      <c r="AG37" s="50">
        <v>41720</v>
      </c>
      <c r="AH37" s="50"/>
      <c r="AI37" s="50"/>
      <c r="AJ37" s="50"/>
      <c r="AK37" s="50"/>
      <c r="AL37" s="50"/>
      <c r="AM37" s="50"/>
      <c r="AN37" s="50">
        <v>163546</v>
      </c>
      <c r="AO37" s="50"/>
      <c r="AP37" s="50"/>
      <c r="AQ37" s="50"/>
      <c r="AR37" s="50"/>
      <c r="AS37" s="50">
        <v>60047</v>
      </c>
      <c r="AT37" s="50">
        <v>20412</v>
      </c>
      <c r="AU37" s="52"/>
      <c r="AV37" s="52"/>
      <c r="AW37" s="52"/>
      <c r="AX37" s="50"/>
      <c r="AY37" s="50">
        <v>36900</v>
      </c>
      <c r="AZ37" s="50"/>
      <c r="BA37" s="50"/>
      <c r="BB37" s="50"/>
      <c r="BC37" s="50"/>
      <c r="BD37" s="50"/>
      <c r="BE37" s="50"/>
      <c r="BF37" s="50"/>
      <c r="BG37" s="50">
        <v>5879</v>
      </c>
      <c r="BH37" s="50">
        <v>26394</v>
      </c>
      <c r="BI37" s="50">
        <v>6</v>
      </c>
      <c r="BJ37" s="117">
        <v>21056</v>
      </c>
    </row>
    <row r="38" spans="1:62" s="3" customFormat="1" x14ac:dyDescent="0.3">
      <c r="A38" s="4">
        <v>851</v>
      </c>
      <c r="B38" s="59" t="s">
        <v>31</v>
      </c>
      <c r="C38" s="57">
        <f t="shared" si="0"/>
        <v>11609069</v>
      </c>
      <c r="D38" s="51">
        <v>9906961</v>
      </c>
      <c r="E38" s="113">
        <v>38344</v>
      </c>
      <c r="F38" s="113"/>
      <c r="G38" s="113">
        <v>114651</v>
      </c>
      <c r="H38" s="52"/>
      <c r="I38" s="129"/>
      <c r="J38" s="50"/>
      <c r="K38" s="50">
        <v>1760</v>
      </c>
      <c r="L38" s="50">
        <v>863</v>
      </c>
      <c r="M38" s="50"/>
      <c r="N38" s="50"/>
      <c r="O38" s="50">
        <v>109059</v>
      </c>
      <c r="P38" s="50">
        <v>29</v>
      </c>
      <c r="Q38" s="50">
        <v>38658</v>
      </c>
      <c r="R38" s="50">
        <v>66955</v>
      </c>
      <c r="S38" s="50"/>
      <c r="T38" s="50"/>
      <c r="U38" s="50"/>
      <c r="V38" s="50"/>
      <c r="W38" s="50"/>
      <c r="X38" s="50"/>
      <c r="Y38" s="50"/>
      <c r="Z38" s="50"/>
      <c r="AA38" s="50">
        <v>53091</v>
      </c>
      <c r="AB38" s="50"/>
      <c r="AC38" s="50"/>
      <c r="AD38" s="50"/>
      <c r="AE38" s="50"/>
      <c r="AF38" s="50">
        <v>871129</v>
      </c>
      <c r="AG38" s="50">
        <v>112648</v>
      </c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>
        <v>129734</v>
      </c>
      <c r="AT38" s="50">
        <v>45844</v>
      </c>
      <c r="AU38" s="52"/>
      <c r="AV38" s="52">
        <v>4000</v>
      </c>
      <c r="AW38" s="52"/>
      <c r="AX38" s="50"/>
      <c r="AY38" s="50">
        <v>39679</v>
      </c>
      <c r="AZ38" s="50"/>
      <c r="BA38" s="50"/>
      <c r="BB38" s="50"/>
      <c r="BC38" s="50"/>
      <c r="BD38" s="50">
        <v>10419</v>
      </c>
      <c r="BE38" s="50">
        <v>38303</v>
      </c>
      <c r="BF38" s="50"/>
      <c r="BG38" s="50">
        <v>5417</v>
      </c>
      <c r="BH38" s="50"/>
      <c r="BI38" s="50">
        <v>166</v>
      </c>
      <c r="BJ38" s="117">
        <v>21359</v>
      </c>
    </row>
    <row r="39" spans="1:62" s="3" customFormat="1" x14ac:dyDescent="0.3">
      <c r="A39" s="4">
        <v>852</v>
      </c>
      <c r="B39" s="59" t="s">
        <v>32</v>
      </c>
      <c r="C39" s="57">
        <f t="shared" si="0"/>
        <v>12909900</v>
      </c>
      <c r="D39" s="51">
        <v>11380188</v>
      </c>
      <c r="E39" s="113">
        <v>63242</v>
      </c>
      <c r="F39" s="113"/>
      <c r="G39" s="113">
        <v>42542</v>
      </c>
      <c r="H39" s="52"/>
      <c r="I39" s="129"/>
      <c r="J39" s="50">
        <v>270013</v>
      </c>
      <c r="K39" s="50">
        <v>7101</v>
      </c>
      <c r="L39" s="50">
        <v>2979</v>
      </c>
      <c r="M39" s="50"/>
      <c r="N39" s="50"/>
      <c r="O39" s="50">
        <v>207161</v>
      </c>
      <c r="P39" s="50"/>
      <c r="Q39" s="50">
        <v>553</v>
      </c>
      <c r="R39" s="50">
        <v>473</v>
      </c>
      <c r="S39" s="50"/>
      <c r="T39" s="50"/>
      <c r="U39" s="50">
        <v>235300</v>
      </c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>
        <v>60135</v>
      </c>
      <c r="AH39" s="50"/>
      <c r="AI39" s="50"/>
      <c r="AJ39" s="50"/>
      <c r="AK39" s="50"/>
      <c r="AL39" s="50"/>
      <c r="AM39" s="50"/>
      <c r="AN39" s="50">
        <v>115000</v>
      </c>
      <c r="AO39" s="50"/>
      <c r="AP39" s="50"/>
      <c r="AQ39" s="50"/>
      <c r="AR39" s="50"/>
      <c r="AS39" s="50">
        <v>164484</v>
      </c>
      <c r="AT39" s="50">
        <v>32727</v>
      </c>
      <c r="AU39" s="52">
        <v>35090</v>
      </c>
      <c r="AV39" s="52">
        <v>4000</v>
      </c>
      <c r="AW39" s="52"/>
      <c r="AX39" s="50"/>
      <c r="AY39" s="50">
        <v>72541</v>
      </c>
      <c r="AZ39" s="50"/>
      <c r="BA39" s="50">
        <v>-25000</v>
      </c>
      <c r="BB39" s="50"/>
      <c r="BC39" s="50"/>
      <c r="BD39" s="50"/>
      <c r="BE39" s="50"/>
      <c r="BF39" s="50">
        <v>194000</v>
      </c>
      <c r="BG39" s="50">
        <v>8064</v>
      </c>
      <c r="BH39" s="50"/>
      <c r="BI39" s="50">
        <v>17620</v>
      </c>
      <c r="BJ39" s="117">
        <v>21687</v>
      </c>
    </row>
    <row r="40" spans="1:62" s="3" customFormat="1" x14ac:dyDescent="0.3">
      <c r="A40" s="4">
        <v>853</v>
      </c>
      <c r="B40" s="59" t="s">
        <v>33</v>
      </c>
      <c r="C40" s="57">
        <f t="shared" ref="C40:C71" si="1">SUM(D40:BJ40)</f>
        <v>24388283</v>
      </c>
      <c r="D40" s="51">
        <v>22499159</v>
      </c>
      <c r="E40" s="113">
        <v>53477</v>
      </c>
      <c r="F40" s="113"/>
      <c r="G40" s="113">
        <v>176618</v>
      </c>
      <c r="H40" s="52"/>
      <c r="I40" s="129"/>
      <c r="J40" s="50"/>
      <c r="K40" s="50">
        <f>18753+304+12947</f>
        <v>32004</v>
      </c>
      <c r="L40" s="50">
        <v>6391</v>
      </c>
      <c r="M40" s="50"/>
      <c r="N40" s="50"/>
      <c r="O40" s="50"/>
      <c r="P40" s="50"/>
      <c r="Q40" s="50">
        <v>109294</v>
      </c>
      <c r="R40" s="50">
        <v>113119</v>
      </c>
      <c r="S40" s="50"/>
      <c r="T40" s="50"/>
      <c r="U40" s="50"/>
      <c r="V40" s="50">
        <v>400000</v>
      </c>
      <c r="W40" s="50"/>
      <c r="X40" s="50"/>
      <c r="Y40" s="50"/>
      <c r="Z40" s="50">
        <v>400000</v>
      </c>
      <c r="AA40" s="50"/>
      <c r="AB40" s="50"/>
      <c r="AC40" s="50"/>
      <c r="AD40" s="50"/>
      <c r="AE40" s="50"/>
      <c r="AF40" s="50">
        <v>28853</v>
      </c>
      <c r="AG40" s="50">
        <v>171788</v>
      </c>
      <c r="AH40" s="50"/>
      <c r="AI40" s="50"/>
      <c r="AJ40" s="50"/>
      <c r="AK40" s="50"/>
      <c r="AL40" s="50"/>
      <c r="AM40" s="50"/>
      <c r="AN40" s="50">
        <v>39765</v>
      </c>
      <c r="AO40" s="50"/>
      <c r="AP40" s="50"/>
      <c r="AQ40" s="50"/>
      <c r="AR40" s="50"/>
      <c r="AS40" s="50">
        <v>205672</v>
      </c>
      <c r="AT40" s="50"/>
      <c r="AU40" s="52"/>
      <c r="AV40" s="52">
        <v>34252</v>
      </c>
      <c r="AW40" s="52"/>
      <c r="AX40" s="50"/>
      <c r="AY40" s="50"/>
      <c r="AZ40" s="50"/>
      <c r="BA40" s="50"/>
      <c r="BB40" s="50"/>
      <c r="BC40" s="50"/>
      <c r="BD40" s="50"/>
      <c r="BE40" s="50">
        <v>60020</v>
      </c>
      <c r="BF40" s="50"/>
      <c r="BG40" s="50">
        <v>12282</v>
      </c>
      <c r="BH40" s="50">
        <v>15509</v>
      </c>
      <c r="BI40" s="50">
        <v>6407</v>
      </c>
      <c r="BJ40" s="117">
        <v>23673</v>
      </c>
    </row>
    <row r="41" spans="1:62" s="3" customFormat="1" x14ac:dyDescent="0.3">
      <c r="A41" s="4">
        <v>854</v>
      </c>
      <c r="B41" s="59" t="s">
        <v>34</v>
      </c>
      <c r="C41" s="57">
        <f t="shared" si="1"/>
        <v>11407918</v>
      </c>
      <c r="D41" s="51">
        <v>9584472</v>
      </c>
      <c r="E41" s="113">
        <v>37938</v>
      </c>
      <c r="F41" s="113"/>
      <c r="G41" s="113">
        <v>178425</v>
      </c>
      <c r="H41" s="52"/>
      <c r="I41" s="129"/>
      <c r="J41" s="50"/>
      <c r="K41" s="50"/>
      <c r="L41" s="50"/>
      <c r="M41" s="50"/>
      <c r="N41" s="50"/>
      <c r="O41" s="50">
        <v>327430</v>
      </c>
      <c r="P41" s="50">
        <v>19387</v>
      </c>
      <c r="Q41" s="50">
        <v>556</v>
      </c>
      <c r="R41" s="50">
        <v>48876</v>
      </c>
      <c r="S41" s="50"/>
      <c r="T41" s="50"/>
      <c r="U41" s="50"/>
      <c r="V41" s="50">
        <v>400000</v>
      </c>
      <c r="W41" s="50"/>
      <c r="X41" s="50"/>
      <c r="Y41" s="50">
        <v>384760</v>
      </c>
      <c r="Z41" s="50"/>
      <c r="AA41" s="50"/>
      <c r="AB41" s="50"/>
      <c r="AC41" s="50"/>
      <c r="AD41" s="50"/>
      <c r="AE41" s="50"/>
      <c r="AF41" s="50">
        <v>95435</v>
      </c>
      <c r="AG41" s="50">
        <v>163427</v>
      </c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>
        <v>48312</v>
      </c>
      <c r="AT41" s="50">
        <v>13725</v>
      </c>
      <c r="AU41" s="52">
        <v>32420</v>
      </c>
      <c r="AV41" s="52"/>
      <c r="AW41" s="52"/>
      <c r="AX41" s="50"/>
      <c r="AY41" s="50">
        <v>48486</v>
      </c>
      <c r="AZ41" s="50"/>
      <c r="BA41" s="50"/>
      <c r="BB41" s="50"/>
      <c r="BC41" s="50"/>
      <c r="BD41" s="50"/>
      <c r="BE41" s="50"/>
      <c r="BF41" s="50"/>
      <c r="BG41" s="50">
        <v>2969</v>
      </c>
      <c r="BH41" s="50"/>
      <c r="BI41" s="50"/>
      <c r="BJ41" s="117">
        <v>21300</v>
      </c>
    </row>
    <row r="42" spans="1:62" s="3" customFormat="1" x14ac:dyDescent="0.3">
      <c r="A42" s="4">
        <v>856</v>
      </c>
      <c r="B42" s="59" t="s">
        <v>35</v>
      </c>
      <c r="C42" s="57">
        <f t="shared" si="1"/>
        <v>23531856</v>
      </c>
      <c r="D42" s="51">
        <v>20173246</v>
      </c>
      <c r="E42" s="113">
        <v>89525</v>
      </c>
      <c r="F42" s="113"/>
      <c r="G42" s="113">
        <v>397950</v>
      </c>
      <c r="H42" s="52"/>
      <c r="I42" s="129"/>
      <c r="J42" s="50"/>
      <c r="K42" s="50">
        <f>49775+143075</f>
        <v>192850</v>
      </c>
      <c r="L42" s="50"/>
      <c r="M42" s="50"/>
      <c r="N42" s="50"/>
      <c r="O42" s="50">
        <v>536723</v>
      </c>
      <c r="P42" s="50">
        <v>3351</v>
      </c>
      <c r="Q42" s="50">
        <v>1</v>
      </c>
      <c r="R42" s="50">
        <v>925</v>
      </c>
      <c r="S42" s="50"/>
      <c r="T42" s="50"/>
      <c r="U42" s="50">
        <v>335907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>
        <v>1286940</v>
      </c>
      <c r="AG42" s="50">
        <v>156031</v>
      </c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>
        <v>40572</v>
      </c>
      <c r="AS42" s="50">
        <v>128668</v>
      </c>
      <c r="AT42" s="50">
        <v>23491</v>
      </c>
      <c r="AU42" s="52"/>
      <c r="AV42" s="52">
        <v>4000</v>
      </c>
      <c r="AW42" s="52"/>
      <c r="AX42" s="50"/>
      <c r="AY42" s="50">
        <v>48719</v>
      </c>
      <c r="AZ42" s="50"/>
      <c r="BA42" s="50"/>
      <c r="BB42" s="50"/>
      <c r="BC42" s="50"/>
      <c r="BD42" s="50">
        <v>13372</v>
      </c>
      <c r="BE42" s="50">
        <v>4418</v>
      </c>
      <c r="BF42" s="50"/>
      <c r="BG42" s="50">
        <v>11242</v>
      </c>
      <c r="BH42" s="50">
        <v>38646</v>
      </c>
      <c r="BI42" s="50">
        <v>21916</v>
      </c>
      <c r="BJ42" s="117">
        <v>23363</v>
      </c>
    </row>
    <row r="43" spans="1:62" s="3" customFormat="1" x14ac:dyDescent="0.3">
      <c r="A43" s="4">
        <v>860</v>
      </c>
      <c r="B43" s="59" t="s">
        <v>36</v>
      </c>
      <c r="C43" s="57">
        <f t="shared" si="1"/>
        <v>7430735</v>
      </c>
      <c r="D43" s="51">
        <v>6461652</v>
      </c>
      <c r="E43" s="113"/>
      <c r="F43" s="113"/>
      <c r="G43" s="113">
        <v>28505</v>
      </c>
      <c r="H43" s="52"/>
      <c r="I43" s="129"/>
      <c r="J43" s="50"/>
      <c r="K43" s="50"/>
      <c r="L43" s="50"/>
      <c r="M43" s="50"/>
      <c r="N43" s="50"/>
      <c r="O43" s="50">
        <v>4826</v>
      </c>
      <c r="P43" s="50">
        <v>18083</v>
      </c>
      <c r="Q43" s="50">
        <v>11660</v>
      </c>
      <c r="R43" s="50">
        <v>17548</v>
      </c>
      <c r="S43" s="50"/>
      <c r="T43" s="50"/>
      <c r="U43" s="50"/>
      <c r="V43" s="50">
        <v>336000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>
        <v>170203</v>
      </c>
      <c r="AH43" s="50"/>
      <c r="AI43" s="50"/>
      <c r="AJ43" s="50"/>
      <c r="AK43" s="50"/>
      <c r="AL43" s="50"/>
      <c r="AM43" s="50"/>
      <c r="AN43" s="50"/>
      <c r="AO43" s="50"/>
      <c r="AP43" s="50">
        <v>176566</v>
      </c>
      <c r="AQ43" s="50"/>
      <c r="AR43" s="50"/>
      <c r="AS43" s="50">
        <v>72412</v>
      </c>
      <c r="AT43" s="50">
        <v>22139</v>
      </c>
      <c r="AU43" s="52">
        <v>32129</v>
      </c>
      <c r="AV43" s="52"/>
      <c r="AW43" s="52"/>
      <c r="AX43" s="50"/>
      <c r="AY43" s="50"/>
      <c r="AZ43" s="50"/>
      <c r="BA43" s="50"/>
      <c r="BB43" s="50"/>
      <c r="BC43" s="50"/>
      <c r="BD43" s="50"/>
      <c r="BE43" s="50"/>
      <c r="BF43" s="50"/>
      <c r="BG43" s="50">
        <v>1475</v>
      </c>
      <c r="BH43" s="50">
        <v>31612</v>
      </c>
      <c r="BI43" s="50">
        <v>25126</v>
      </c>
      <c r="BJ43" s="117">
        <v>20799</v>
      </c>
    </row>
    <row r="44" spans="1:62" s="3" customFormat="1" x14ac:dyDescent="0.3">
      <c r="A44" s="4">
        <v>861</v>
      </c>
      <c r="B44" s="59" t="s">
        <v>37</v>
      </c>
      <c r="C44" s="57">
        <f t="shared" si="1"/>
        <v>15329680</v>
      </c>
      <c r="D44" s="51">
        <v>12824212</v>
      </c>
      <c r="E44" s="113">
        <v>78780</v>
      </c>
      <c r="F44" s="113"/>
      <c r="G44" s="113">
        <v>51240</v>
      </c>
      <c r="H44" s="52"/>
      <c r="I44" s="129"/>
      <c r="J44" s="50"/>
      <c r="K44" s="50">
        <v>7916</v>
      </c>
      <c r="L44" s="50"/>
      <c r="M44" s="50"/>
      <c r="N44" s="50"/>
      <c r="O44" s="50">
        <v>410410</v>
      </c>
      <c r="P44" s="50"/>
      <c r="Q44" s="50">
        <v>785</v>
      </c>
      <c r="R44" s="50">
        <v>196</v>
      </c>
      <c r="S44" s="50"/>
      <c r="T44" s="50"/>
      <c r="U44" s="50">
        <v>400000</v>
      </c>
      <c r="V44" s="50">
        <v>400000</v>
      </c>
      <c r="W44" s="50"/>
      <c r="X44" s="50"/>
      <c r="Y44" s="50">
        <v>500000</v>
      </c>
      <c r="Z44" s="50"/>
      <c r="AA44" s="50">
        <v>363498</v>
      </c>
      <c r="AB44" s="50"/>
      <c r="AC44" s="50"/>
      <c r="AD44" s="50"/>
      <c r="AE44" s="50"/>
      <c r="AF44" s="50"/>
      <c r="AG44" s="50">
        <v>31743</v>
      </c>
      <c r="AH44" s="50"/>
      <c r="AI44" s="50"/>
      <c r="AJ44" s="50">
        <v>3312</v>
      </c>
      <c r="AK44" s="50"/>
      <c r="AL44" s="50"/>
      <c r="AM44" s="50"/>
      <c r="AN44" s="50">
        <v>162000</v>
      </c>
      <c r="AO44" s="50"/>
      <c r="AP44" s="50"/>
      <c r="AQ44" s="50"/>
      <c r="AR44" s="50"/>
      <c r="AS44" s="50">
        <v>40751</v>
      </c>
      <c r="AT44" s="50"/>
      <c r="AU44" s="52"/>
      <c r="AV44" s="52"/>
      <c r="AW44" s="52"/>
      <c r="AX44" s="50"/>
      <c r="AY44" s="50"/>
      <c r="AZ44" s="50"/>
      <c r="BA44" s="50"/>
      <c r="BB44" s="50"/>
      <c r="BC44" s="50"/>
      <c r="BD44" s="50"/>
      <c r="BE44" s="50"/>
      <c r="BF44" s="50"/>
      <c r="BG44" s="50">
        <v>16939</v>
      </c>
      <c r="BH44" s="50"/>
      <c r="BI44" s="50">
        <v>16095</v>
      </c>
      <c r="BJ44" s="117">
        <v>21803</v>
      </c>
    </row>
    <row r="45" spans="1:62" s="3" customFormat="1" x14ac:dyDescent="0.3">
      <c r="A45" s="4">
        <v>862</v>
      </c>
      <c r="B45" s="59" t="s">
        <v>38</v>
      </c>
      <c r="C45" s="57">
        <f t="shared" si="1"/>
        <v>54144578</v>
      </c>
      <c r="D45" s="51">
        <v>48962022</v>
      </c>
      <c r="E45" s="113">
        <v>168572</v>
      </c>
      <c r="F45" s="113"/>
      <c r="G45" s="113">
        <v>856952</v>
      </c>
      <c r="H45" s="52"/>
      <c r="I45" s="129"/>
      <c r="J45" s="50"/>
      <c r="K45" s="50">
        <f>28263+1925+13743+10844</f>
        <v>54775</v>
      </c>
      <c r="L45" s="50"/>
      <c r="M45" s="50"/>
      <c r="N45" s="50"/>
      <c r="O45" s="50">
        <v>973342</v>
      </c>
      <c r="P45" s="50">
        <v>505</v>
      </c>
      <c r="Q45" s="50">
        <v>7306</v>
      </c>
      <c r="R45" s="50">
        <v>629</v>
      </c>
      <c r="S45" s="50"/>
      <c r="T45" s="50"/>
      <c r="U45" s="50">
        <v>85893</v>
      </c>
      <c r="V45" s="50"/>
      <c r="W45" s="50"/>
      <c r="X45" s="50"/>
      <c r="Y45" s="50"/>
      <c r="Z45" s="50"/>
      <c r="AA45" s="50">
        <v>494040</v>
      </c>
      <c r="AB45" s="50"/>
      <c r="AC45" s="50"/>
      <c r="AD45" s="50"/>
      <c r="AE45" s="50"/>
      <c r="AF45" s="50"/>
      <c r="AG45" s="50"/>
      <c r="AH45" s="50"/>
      <c r="AI45" s="50"/>
      <c r="AJ45" s="50">
        <v>75247</v>
      </c>
      <c r="AK45" s="50"/>
      <c r="AL45" s="50"/>
      <c r="AM45" s="50"/>
      <c r="AN45" s="50">
        <v>97910</v>
      </c>
      <c r="AO45" s="50"/>
      <c r="AP45" s="50"/>
      <c r="AQ45" s="50"/>
      <c r="AR45" s="50">
        <v>38676</v>
      </c>
      <c r="AS45" s="50">
        <v>296783</v>
      </c>
      <c r="AT45" s="50">
        <v>13898</v>
      </c>
      <c r="AU45" s="52">
        <v>38794</v>
      </c>
      <c r="AV45" s="52">
        <v>2000</v>
      </c>
      <c r="AW45" s="52"/>
      <c r="AX45" s="50">
        <v>961546</v>
      </c>
      <c r="AY45" s="50">
        <v>76094</v>
      </c>
      <c r="AZ45" s="50"/>
      <c r="BA45" s="50"/>
      <c r="BB45" s="50">
        <v>494974</v>
      </c>
      <c r="BC45" s="50"/>
      <c r="BD45" s="50"/>
      <c r="BE45" s="50">
        <v>371093</v>
      </c>
      <c r="BF45" s="50"/>
      <c r="BG45" s="50">
        <v>12825</v>
      </c>
      <c r="BH45" s="50">
        <v>2779</v>
      </c>
      <c r="BI45" s="50">
        <v>29263</v>
      </c>
      <c r="BJ45" s="117">
        <v>28660</v>
      </c>
    </row>
    <row r="46" spans="1:62" s="3" customFormat="1" x14ac:dyDescent="0.3">
      <c r="A46" s="4">
        <v>864</v>
      </c>
      <c r="B46" s="59" t="s">
        <v>39</v>
      </c>
      <c r="C46" s="57">
        <f t="shared" si="1"/>
        <v>23294422</v>
      </c>
      <c r="D46" s="51">
        <v>20833690</v>
      </c>
      <c r="E46" s="113"/>
      <c r="F46" s="113"/>
      <c r="G46" s="113"/>
      <c r="H46" s="52"/>
      <c r="I46" s="129"/>
      <c r="J46" s="50">
        <v>140434</v>
      </c>
      <c r="K46" s="50">
        <f>103022+52477</f>
        <v>155499</v>
      </c>
      <c r="L46" s="50">
        <v>2</v>
      </c>
      <c r="M46" s="50"/>
      <c r="N46" s="50"/>
      <c r="O46" s="50">
        <v>78618</v>
      </c>
      <c r="P46" s="50">
        <v>1511</v>
      </c>
      <c r="Q46" s="50">
        <v>117484</v>
      </c>
      <c r="R46" s="50">
        <v>404</v>
      </c>
      <c r="S46" s="50"/>
      <c r="T46" s="50"/>
      <c r="U46" s="50"/>
      <c r="V46" s="50">
        <v>400000</v>
      </c>
      <c r="W46" s="50"/>
      <c r="X46" s="50"/>
      <c r="Y46" s="50">
        <v>400000</v>
      </c>
      <c r="Z46" s="50"/>
      <c r="AA46" s="50"/>
      <c r="AB46" s="50"/>
      <c r="AC46" s="50"/>
      <c r="AD46" s="50"/>
      <c r="AE46" s="50"/>
      <c r="AF46" s="50">
        <v>254</v>
      </c>
      <c r="AG46" s="50">
        <v>151579</v>
      </c>
      <c r="AH46" s="50"/>
      <c r="AI46" s="50"/>
      <c r="AJ46" s="50"/>
      <c r="AK46" s="50">
        <v>47096</v>
      </c>
      <c r="AL46" s="50"/>
      <c r="AM46" s="50"/>
      <c r="AN46" s="50">
        <v>176000</v>
      </c>
      <c r="AO46" s="50"/>
      <c r="AP46" s="50"/>
      <c r="AQ46" s="50"/>
      <c r="AR46" s="50"/>
      <c r="AS46" s="50">
        <v>282405</v>
      </c>
      <c r="AT46" s="50">
        <v>15527</v>
      </c>
      <c r="AU46" s="52">
        <v>46098</v>
      </c>
      <c r="AV46" s="52">
        <v>9424</v>
      </c>
      <c r="AW46" s="52"/>
      <c r="AX46" s="50"/>
      <c r="AY46" s="50">
        <v>284678</v>
      </c>
      <c r="AZ46" s="50"/>
      <c r="BA46" s="50"/>
      <c r="BB46" s="50"/>
      <c r="BC46" s="50"/>
      <c r="BD46" s="50">
        <v>149</v>
      </c>
      <c r="BE46" s="50">
        <v>99887</v>
      </c>
      <c r="BF46" s="50"/>
      <c r="BG46" s="50">
        <v>8956</v>
      </c>
      <c r="BH46" s="50">
        <v>21232</v>
      </c>
      <c r="BI46" s="50"/>
      <c r="BJ46" s="117">
        <v>23495</v>
      </c>
    </row>
    <row r="47" spans="1:62" s="3" customFormat="1" x14ac:dyDescent="0.3">
      <c r="A47" s="4">
        <v>866</v>
      </c>
      <c r="B47" s="59" t="s">
        <v>40</v>
      </c>
      <c r="C47" s="57">
        <f t="shared" si="1"/>
        <v>23896700</v>
      </c>
      <c r="D47" s="51">
        <v>20755165</v>
      </c>
      <c r="E47" s="113">
        <v>140261</v>
      </c>
      <c r="F47" s="113"/>
      <c r="G47" s="113">
        <v>365402</v>
      </c>
      <c r="H47" s="52"/>
      <c r="I47" s="129"/>
      <c r="J47" s="50"/>
      <c r="K47" s="50">
        <f>1006+202</f>
        <v>1208</v>
      </c>
      <c r="L47" s="50"/>
      <c r="M47" s="50"/>
      <c r="N47" s="50"/>
      <c r="O47" s="50">
        <v>901899</v>
      </c>
      <c r="P47" s="50">
        <v>4966</v>
      </c>
      <c r="Q47" s="50"/>
      <c r="R47" s="50">
        <v>25001</v>
      </c>
      <c r="S47" s="50">
        <v>25000</v>
      </c>
      <c r="T47" s="50"/>
      <c r="U47" s="50">
        <v>259960</v>
      </c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>
        <v>237047</v>
      </c>
      <c r="AG47" s="50">
        <v>366494</v>
      </c>
      <c r="AH47" s="50"/>
      <c r="AI47" s="50"/>
      <c r="AJ47" s="50"/>
      <c r="AK47" s="50">
        <v>98201</v>
      </c>
      <c r="AL47" s="50"/>
      <c r="AM47" s="50"/>
      <c r="AN47" s="50">
        <v>157584</v>
      </c>
      <c r="AO47" s="50"/>
      <c r="AP47" s="50"/>
      <c r="AQ47" s="50"/>
      <c r="AR47" s="50">
        <v>39390</v>
      </c>
      <c r="AS47" s="50">
        <v>172045</v>
      </c>
      <c r="AT47" s="50">
        <v>44699</v>
      </c>
      <c r="AU47" s="52">
        <v>34484</v>
      </c>
      <c r="AV47" s="52">
        <v>3672</v>
      </c>
      <c r="AW47" s="52"/>
      <c r="AX47" s="50"/>
      <c r="AY47" s="50">
        <v>9160</v>
      </c>
      <c r="AZ47" s="50"/>
      <c r="BA47" s="50"/>
      <c r="BB47" s="50"/>
      <c r="BC47" s="50"/>
      <c r="BD47" s="50"/>
      <c r="BE47" s="50">
        <v>13965</v>
      </c>
      <c r="BF47" s="50">
        <v>194000</v>
      </c>
      <c r="BG47" s="50">
        <v>23726</v>
      </c>
      <c r="BH47" s="50"/>
      <c r="BI47" s="50"/>
      <c r="BJ47" s="117">
        <v>23371</v>
      </c>
    </row>
    <row r="48" spans="1:62" s="3" customFormat="1" x14ac:dyDescent="0.3">
      <c r="A48" s="4">
        <v>868</v>
      </c>
      <c r="B48" s="59" t="s">
        <v>41</v>
      </c>
      <c r="C48" s="57">
        <f t="shared" si="1"/>
        <v>8911802</v>
      </c>
      <c r="D48" s="51">
        <v>7167484</v>
      </c>
      <c r="E48" s="113">
        <v>41340</v>
      </c>
      <c r="F48" s="113"/>
      <c r="G48" s="113">
        <v>7430</v>
      </c>
      <c r="H48" s="52"/>
      <c r="I48" s="129"/>
      <c r="J48" s="50"/>
      <c r="K48" s="50"/>
      <c r="L48" s="50"/>
      <c r="M48" s="50"/>
      <c r="N48" s="50"/>
      <c r="O48" s="50">
        <v>238935</v>
      </c>
      <c r="P48" s="50">
        <v>14943</v>
      </c>
      <c r="Q48" s="50">
        <v>3276</v>
      </c>
      <c r="R48" s="50">
        <v>14758</v>
      </c>
      <c r="S48" s="50"/>
      <c r="T48" s="50"/>
      <c r="U48" s="50"/>
      <c r="V48" s="50">
        <v>400000</v>
      </c>
      <c r="W48" s="50"/>
      <c r="X48" s="50"/>
      <c r="Y48" s="50"/>
      <c r="Z48" s="50"/>
      <c r="AA48" s="50">
        <v>500000</v>
      </c>
      <c r="AB48" s="50"/>
      <c r="AC48" s="50"/>
      <c r="AD48" s="50"/>
      <c r="AE48" s="50"/>
      <c r="AF48" s="50">
        <v>272053</v>
      </c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2"/>
      <c r="AV48" s="52"/>
      <c r="AW48" s="52"/>
      <c r="AX48" s="50"/>
      <c r="AY48" s="50">
        <v>147419</v>
      </c>
      <c r="AZ48" s="50"/>
      <c r="BA48" s="50"/>
      <c r="BB48" s="50"/>
      <c r="BC48" s="50"/>
      <c r="BD48" s="50"/>
      <c r="BE48" s="50">
        <v>12904</v>
      </c>
      <c r="BF48" s="50"/>
      <c r="BG48" s="50">
        <v>7385</v>
      </c>
      <c r="BH48" s="50">
        <v>31627</v>
      </c>
      <c r="BI48" s="50">
        <v>31401</v>
      </c>
      <c r="BJ48" s="117">
        <v>20847</v>
      </c>
    </row>
    <row r="49" spans="1:62" s="3" customFormat="1" x14ac:dyDescent="0.3">
      <c r="A49" s="4">
        <v>870</v>
      </c>
      <c r="B49" s="59" t="s">
        <v>42</v>
      </c>
      <c r="C49" s="57">
        <f t="shared" si="1"/>
        <v>27767240</v>
      </c>
      <c r="D49" s="51">
        <v>23970699</v>
      </c>
      <c r="E49" s="113">
        <v>98447</v>
      </c>
      <c r="F49" s="113"/>
      <c r="G49" s="113">
        <v>59765</v>
      </c>
      <c r="H49" s="52"/>
      <c r="I49" s="129"/>
      <c r="J49" s="50"/>
      <c r="K49" s="50"/>
      <c r="L49" s="50"/>
      <c r="M49" s="50"/>
      <c r="N49" s="50"/>
      <c r="O49" s="50">
        <v>558740</v>
      </c>
      <c r="P49" s="50">
        <v>1382</v>
      </c>
      <c r="Q49" s="50">
        <v>82852</v>
      </c>
      <c r="R49" s="50">
        <v>55609</v>
      </c>
      <c r="S49" s="50"/>
      <c r="T49" s="50"/>
      <c r="U49" s="50"/>
      <c r="V49" s="50"/>
      <c r="W49" s="50"/>
      <c r="X49" s="50"/>
      <c r="Y49" s="50">
        <v>500000</v>
      </c>
      <c r="Z49" s="50"/>
      <c r="AA49" s="50">
        <v>214906</v>
      </c>
      <c r="AB49" s="50"/>
      <c r="AC49" s="50"/>
      <c r="AD49" s="50"/>
      <c r="AE49" s="50"/>
      <c r="AF49" s="50">
        <v>1198963</v>
      </c>
      <c r="AG49" s="50">
        <v>97336</v>
      </c>
      <c r="AH49" s="50"/>
      <c r="AI49" s="50"/>
      <c r="AJ49" s="50">
        <v>65761</v>
      </c>
      <c r="AK49" s="50"/>
      <c r="AL49" s="50"/>
      <c r="AM49" s="50"/>
      <c r="AN49" s="50">
        <v>188854</v>
      </c>
      <c r="AO49" s="50"/>
      <c r="AP49" s="50"/>
      <c r="AQ49" s="50"/>
      <c r="AR49" s="50">
        <v>39604</v>
      </c>
      <c r="AS49" s="50">
        <v>298794</v>
      </c>
      <c r="AT49" s="50"/>
      <c r="AU49" s="52"/>
      <c r="AV49" s="52">
        <v>6000</v>
      </c>
      <c r="AW49" s="52"/>
      <c r="AX49" s="50"/>
      <c r="AY49" s="50">
        <v>51929</v>
      </c>
      <c r="AZ49" s="50"/>
      <c r="BA49" s="50"/>
      <c r="BB49" s="50"/>
      <c r="BC49" s="50"/>
      <c r="BD49" s="50"/>
      <c r="BE49" s="50"/>
      <c r="BF49" s="50">
        <v>194000</v>
      </c>
      <c r="BG49" s="50">
        <v>33827</v>
      </c>
      <c r="BH49" s="50">
        <v>11829</v>
      </c>
      <c r="BI49" s="50">
        <v>13767</v>
      </c>
      <c r="BJ49" s="117">
        <v>24176</v>
      </c>
    </row>
    <row r="50" spans="1:62" s="3" customFormat="1" x14ac:dyDescent="0.3">
      <c r="A50" s="4">
        <v>872</v>
      </c>
      <c r="B50" s="59" t="s">
        <v>43</v>
      </c>
      <c r="C50" s="57">
        <f t="shared" si="1"/>
        <v>15172650</v>
      </c>
      <c r="D50" s="51">
        <v>13637733</v>
      </c>
      <c r="E50" s="113">
        <v>85064</v>
      </c>
      <c r="F50" s="113"/>
      <c r="G50" s="113">
        <v>174417</v>
      </c>
      <c r="H50" s="52"/>
      <c r="I50" s="129"/>
      <c r="J50" s="50"/>
      <c r="K50" s="50">
        <v>1263</v>
      </c>
      <c r="L50" s="50"/>
      <c r="M50" s="50"/>
      <c r="N50" s="50"/>
      <c r="O50" s="50">
        <v>64418</v>
      </c>
      <c r="P50" s="50">
        <v>2189</v>
      </c>
      <c r="Q50" s="50"/>
      <c r="R50" s="50"/>
      <c r="S50" s="50"/>
      <c r="T50" s="50"/>
      <c r="U50" s="50">
        <v>298232</v>
      </c>
      <c r="V50" s="50"/>
      <c r="W50" s="50"/>
      <c r="X50" s="50"/>
      <c r="Y50" s="50"/>
      <c r="Z50" s="50"/>
      <c r="AA50" s="50"/>
      <c r="AB50" s="50"/>
      <c r="AC50" s="50">
        <v>9564</v>
      </c>
      <c r="AD50" s="50"/>
      <c r="AE50" s="50"/>
      <c r="AF50" s="50">
        <v>306762</v>
      </c>
      <c r="AG50" s="50"/>
      <c r="AH50" s="50"/>
      <c r="AI50" s="50"/>
      <c r="AJ50" s="50"/>
      <c r="AK50" s="50"/>
      <c r="AL50" s="50"/>
      <c r="AM50" s="50"/>
      <c r="AN50" s="50">
        <v>170000</v>
      </c>
      <c r="AO50" s="50"/>
      <c r="AP50" s="50"/>
      <c r="AQ50" s="50"/>
      <c r="AR50" s="50"/>
      <c r="AS50" s="50">
        <v>96996</v>
      </c>
      <c r="AT50" s="50"/>
      <c r="AU50" s="52">
        <v>32878</v>
      </c>
      <c r="AV50" s="52"/>
      <c r="AW50" s="52"/>
      <c r="AX50" s="50"/>
      <c r="AY50" s="50">
        <v>240896</v>
      </c>
      <c r="AZ50" s="50"/>
      <c r="BA50" s="50"/>
      <c r="BB50" s="50"/>
      <c r="BC50" s="50"/>
      <c r="BD50" s="50"/>
      <c r="BE50" s="50"/>
      <c r="BF50" s="50"/>
      <c r="BG50" s="50">
        <v>7237</v>
      </c>
      <c r="BH50" s="50">
        <v>17556</v>
      </c>
      <c r="BI50" s="50">
        <v>5357</v>
      </c>
      <c r="BJ50" s="117">
        <v>22088</v>
      </c>
    </row>
    <row r="51" spans="1:62" s="3" customFormat="1" x14ac:dyDescent="0.3">
      <c r="A51" s="4">
        <v>874</v>
      </c>
      <c r="B51" s="59" t="s">
        <v>44</v>
      </c>
      <c r="C51" s="57">
        <f t="shared" si="1"/>
        <v>53149784</v>
      </c>
      <c r="D51" s="51">
        <v>50226243</v>
      </c>
      <c r="E51" s="113"/>
      <c r="F51" s="113"/>
      <c r="G51" s="113">
        <v>258225</v>
      </c>
      <c r="H51" s="52"/>
      <c r="I51" s="129"/>
      <c r="J51" s="50"/>
      <c r="K51" s="50">
        <f>35901+7876+41501</f>
        <v>85278</v>
      </c>
      <c r="L51" s="50"/>
      <c r="M51" s="50"/>
      <c r="N51" s="50"/>
      <c r="O51" s="50">
        <v>924194</v>
      </c>
      <c r="P51" s="50"/>
      <c r="Q51" s="50">
        <v>1692</v>
      </c>
      <c r="R51" s="50">
        <v>363522</v>
      </c>
      <c r="S51" s="50"/>
      <c r="T51" s="50"/>
      <c r="U51" s="50">
        <v>272132</v>
      </c>
      <c r="V51" s="50"/>
      <c r="W51" s="50"/>
      <c r="X51" s="50"/>
      <c r="Y51" s="50"/>
      <c r="Z51" s="50"/>
      <c r="AA51" s="50"/>
      <c r="AB51" s="50"/>
      <c r="AC51" s="50">
        <v>12315</v>
      </c>
      <c r="AD51" s="50"/>
      <c r="AE51" s="50"/>
      <c r="AF51" s="50">
        <v>200243</v>
      </c>
      <c r="AG51" s="50"/>
      <c r="AH51" s="50"/>
      <c r="AI51" s="50"/>
      <c r="AJ51" s="50"/>
      <c r="AK51" s="50"/>
      <c r="AL51" s="50"/>
      <c r="AM51" s="50"/>
      <c r="AN51" s="50">
        <v>182458</v>
      </c>
      <c r="AO51" s="50"/>
      <c r="AP51" s="50"/>
      <c r="AQ51" s="50"/>
      <c r="AR51" s="50">
        <v>43604</v>
      </c>
      <c r="AS51" s="50">
        <v>434640</v>
      </c>
      <c r="AT51" s="50"/>
      <c r="AU51" s="52"/>
      <c r="AV51" s="52">
        <v>24000</v>
      </c>
      <c r="AW51" s="52"/>
      <c r="AX51" s="50"/>
      <c r="AY51" s="50">
        <v>44976</v>
      </c>
      <c r="AZ51" s="50"/>
      <c r="BA51" s="50"/>
      <c r="BB51" s="50"/>
      <c r="BC51" s="50"/>
      <c r="BD51" s="50"/>
      <c r="BE51" s="50"/>
      <c r="BF51" s="50"/>
      <c r="BG51" s="50">
        <v>28677</v>
      </c>
      <c r="BH51" s="50">
        <v>19475</v>
      </c>
      <c r="BI51" s="50"/>
      <c r="BJ51" s="117">
        <v>28110</v>
      </c>
    </row>
    <row r="52" spans="1:62" s="3" customFormat="1" x14ac:dyDescent="0.3">
      <c r="A52" s="4">
        <v>876</v>
      </c>
      <c r="B52" s="59" t="s">
        <v>45</v>
      </c>
      <c r="C52" s="57">
        <f t="shared" si="1"/>
        <v>19036736</v>
      </c>
      <c r="D52" s="51">
        <v>16675922</v>
      </c>
      <c r="E52" s="113"/>
      <c r="F52" s="113"/>
      <c r="G52" s="113">
        <v>291407</v>
      </c>
      <c r="H52" s="52"/>
      <c r="I52" s="129"/>
      <c r="J52" s="50"/>
      <c r="K52" s="50"/>
      <c r="L52" s="50"/>
      <c r="M52" s="50"/>
      <c r="N52" s="50"/>
      <c r="O52" s="50">
        <v>144380</v>
      </c>
      <c r="P52" s="50">
        <v>27440</v>
      </c>
      <c r="Q52" s="50">
        <v>2</v>
      </c>
      <c r="R52" s="50">
        <v>5</v>
      </c>
      <c r="S52" s="50"/>
      <c r="T52" s="50"/>
      <c r="U52" s="50">
        <v>264747</v>
      </c>
      <c r="V52" s="50">
        <v>400000</v>
      </c>
      <c r="W52" s="50"/>
      <c r="X52" s="50"/>
      <c r="Y52" s="50"/>
      <c r="Z52" s="50"/>
      <c r="AA52" s="50"/>
      <c r="AB52" s="50"/>
      <c r="AC52" s="50"/>
      <c r="AD52" s="50"/>
      <c r="AE52" s="50"/>
      <c r="AF52" s="50">
        <v>428894</v>
      </c>
      <c r="AG52" s="50">
        <v>226468</v>
      </c>
      <c r="AH52" s="50"/>
      <c r="AI52" s="50"/>
      <c r="AJ52" s="50"/>
      <c r="AK52" s="50">
        <v>68917</v>
      </c>
      <c r="AL52" s="50"/>
      <c r="AM52" s="50"/>
      <c r="AN52" s="50">
        <v>172230</v>
      </c>
      <c r="AO52" s="50"/>
      <c r="AP52" s="50"/>
      <c r="AQ52" s="50"/>
      <c r="AR52" s="50">
        <v>38747</v>
      </c>
      <c r="AS52" s="50">
        <v>258896</v>
      </c>
      <c r="AT52" s="50"/>
      <c r="AU52" s="52"/>
      <c r="AV52" s="52">
        <v>2000</v>
      </c>
      <c r="AW52" s="52"/>
      <c r="AX52" s="50"/>
      <c r="AY52" s="50"/>
      <c r="AZ52" s="50"/>
      <c r="BA52" s="50"/>
      <c r="BB52" s="50"/>
      <c r="BC52" s="50"/>
      <c r="BD52" s="50"/>
      <c r="BE52" s="50"/>
      <c r="BF52" s="50"/>
      <c r="BG52" s="50">
        <v>13993</v>
      </c>
      <c r="BH52" s="50"/>
      <c r="BI52" s="50">
        <v>43</v>
      </c>
      <c r="BJ52" s="117">
        <v>22645</v>
      </c>
    </row>
    <row r="53" spans="1:62" s="3" customFormat="1" x14ac:dyDescent="0.3">
      <c r="A53" s="4">
        <v>878</v>
      </c>
      <c r="B53" s="59" t="s">
        <v>46</v>
      </c>
      <c r="C53" s="57">
        <f t="shared" si="1"/>
        <v>30501957</v>
      </c>
      <c r="D53" s="51">
        <v>27735839</v>
      </c>
      <c r="E53" s="113">
        <v>128346</v>
      </c>
      <c r="F53" s="113"/>
      <c r="G53" s="113">
        <v>175034</v>
      </c>
      <c r="H53" s="52">
        <v>303433</v>
      </c>
      <c r="I53" s="129"/>
      <c r="J53" s="50"/>
      <c r="K53" s="50"/>
      <c r="L53" s="50"/>
      <c r="M53" s="50"/>
      <c r="N53" s="50"/>
      <c r="O53" s="50">
        <v>58941</v>
      </c>
      <c r="P53" s="50">
        <v>5659</v>
      </c>
      <c r="Q53" s="50">
        <v>14</v>
      </c>
      <c r="R53" s="50">
        <v>147800</v>
      </c>
      <c r="S53" s="50"/>
      <c r="T53" s="50"/>
      <c r="U53" s="50"/>
      <c r="V53" s="50"/>
      <c r="W53" s="50"/>
      <c r="X53" s="50">
        <v>388000</v>
      </c>
      <c r="Y53" s="50"/>
      <c r="Z53" s="50"/>
      <c r="AA53" s="50"/>
      <c r="AB53" s="50">
        <v>483000</v>
      </c>
      <c r="AC53" s="50"/>
      <c r="AD53" s="50"/>
      <c r="AE53" s="50"/>
      <c r="AF53" s="50"/>
      <c r="AG53" s="50">
        <v>179891</v>
      </c>
      <c r="AH53" s="50"/>
      <c r="AI53" s="50"/>
      <c r="AJ53" s="50"/>
      <c r="AK53" s="50">
        <v>13926</v>
      </c>
      <c r="AL53" s="50"/>
      <c r="AM53" s="50"/>
      <c r="AN53" s="50">
        <v>80920</v>
      </c>
      <c r="AO53" s="50"/>
      <c r="AP53" s="50"/>
      <c r="AQ53" s="50"/>
      <c r="AR53" s="50"/>
      <c r="AS53" s="50">
        <v>164979</v>
      </c>
      <c r="AT53" s="50">
        <v>13856</v>
      </c>
      <c r="AU53" s="52"/>
      <c r="AV53" s="52">
        <v>6000</v>
      </c>
      <c r="AW53" s="52"/>
      <c r="AX53" s="50"/>
      <c r="AY53" s="50">
        <v>42757</v>
      </c>
      <c r="AZ53" s="50"/>
      <c r="BA53" s="50"/>
      <c r="BB53" s="50"/>
      <c r="BC53" s="50"/>
      <c r="BD53" s="50">
        <v>336819</v>
      </c>
      <c r="BE53" s="50">
        <v>802</v>
      </c>
      <c r="BF53" s="50">
        <v>194000</v>
      </c>
      <c r="BG53" s="50">
        <v>17164</v>
      </c>
      <c r="BH53" s="50"/>
      <c r="BI53" s="50"/>
      <c r="BJ53" s="117">
        <v>24777</v>
      </c>
    </row>
    <row r="54" spans="1:62" s="3" customFormat="1" x14ac:dyDescent="0.3">
      <c r="A54" s="4">
        <v>800</v>
      </c>
      <c r="B54" s="59" t="s">
        <v>47</v>
      </c>
      <c r="C54" s="57">
        <f t="shared" si="1"/>
        <v>27443861</v>
      </c>
      <c r="D54" s="51">
        <v>24449750</v>
      </c>
      <c r="E54" s="113">
        <v>119722</v>
      </c>
      <c r="F54" s="113"/>
      <c r="G54" s="113">
        <v>324547</v>
      </c>
      <c r="H54" s="52"/>
      <c r="I54" s="129"/>
      <c r="J54" s="50"/>
      <c r="K54" s="50">
        <f>41680+18812+26340</f>
        <v>86832</v>
      </c>
      <c r="L54" s="50">
        <v>20913</v>
      </c>
      <c r="M54" s="50"/>
      <c r="N54" s="50"/>
      <c r="O54" s="50"/>
      <c r="P54" s="50">
        <v>2012</v>
      </c>
      <c r="Q54" s="50">
        <v>91653</v>
      </c>
      <c r="R54" s="50">
        <v>283</v>
      </c>
      <c r="S54" s="50"/>
      <c r="T54" s="50"/>
      <c r="U54" s="50">
        <v>400000</v>
      </c>
      <c r="V54" s="50"/>
      <c r="W54" s="50">
        <v>400000</v>
      </c>
      <c r="X54" s="50"/>
      <c r="Y54" s="50"/>
      <c r="Z54" s="50"/>
      <c r="AA54" s="50">
        <v>351922</v>
      </c>
      <c r="AB54" s="50"/>
      <c r="AC54" s="50"/>
      <c r="AD54" s="50"/>
      <c r="AE54" s="50"/>
      <c r="AF54" s="50"/>
      <c r="AG54" s="50">
        <v>336310</v>
      </c>
      <c r="AH54" s="50"/>
      <c r="AI54" s="50"/>
      <c r="AJ54" s="50"/>
      <c r="AK54" s="50"/>
      <c r="AL54" s="50"/>
      <c r="AM54" s="50"/>
      <c r="AN54" s="50">
        <v>92388</v>
      </c>
      <c r="AO54" s="50">
        <v>79164</v>
      </c>
      <c r="AP54" s="50"/>
      <c r="AQ54" s="50"/>
      <c r="AR54" s="50"/>
      <c r="AS54" s="50">
        <v>339938</v>
      </c>
      <c r="AT54" s="50">
        <v>36388</v>
      </c>
      <c r="AU54" s="52">
        <v>57430</v>
      </c>
      <c r="AV54" s="52">
        <v>8250</v>
      </c>
      <c r="AW54" s="52"/>
      <c r="AX54" s="50"/>
      <c r="AY54" s="50"/>
      <c r="AZ54" s="50"/>
      <c r="BA54" s="50"/>
      <c r="BB54" s="50"/>
      <c r="BC54" s="50"/>
      <c r="BD54" s="50"/>
      <c r="BE54" s="50"/>
      <c r="BF54" s="50">
        <v>194000</v>
      </c>
      <c r="BG54" s="50">
        <v>17726</v>
      </c>
      <c r="BH54" s="50"/>
      <c r="BI54" s="50">
        <v>10622</v>
      </c>
      <c r="BJ54" s="117">
        <v>24011</v>
      </c>
    </row>
    <row r="55" spans="1:62" s="3" customFormat="1" x14ac:dyDescent="0.3">
      <c r="A55" s="4">
        <v>880</v>
      </c>
      <c r="B55" s="59" t="s">
        <v>48</v>
      </c>
      <c r="C55" s="57">
        <f t="shared" si="1"/>
        <v>16673794</v>
      </c>
      <c r="D55" s="51">
        <v>14955748</v>
      </c>
      <c r="E55" s="113">
        <v>105202</v>
      </c>
      <c r="F55" s="113"/>
      <c r="G55" s="113">
        <v>215470</v>
      </c>
      <c r="H55" s="52"/>
      <c r="I55" s="129"/>
      <c r="J55" s="50"/>
      <c r="K55" s="50">
        <f>7700+4787</f>
        <v>12487</v>
      </c>
      <c r="L55" s="50"/>
      <c r="M55" s="50"/>
      <c r="N55" s="50"/>
      <c r="O55" s="50">
        <v>171137</v>
      </c>
      <c r="P55" s="50"/>
      <c r="Q55" s="50"/>
      <c r="R55" s="50"/>
      <c r="S55" s="50"/>
      <c r="T55" s="50"/>
      <c r="U55" s="50"/>
      <c r="V55" s="50">
        <v>400000</v>
      </c>
      <c r="W55" s="50"/>
      <c r="X55" s="50"/>
      <c r="Y55" s="50"/>
      <c r="Z55" s="50"/>
      <c r="AA55" s="50"/>
      <c r="AB55" s="50"/>
      <c r="AC55" s="50"/>
      <c r="AD55" s="50"/>
      <c r="AE55" s="50"/>
      <c r="AF55" s="50">
        <v>89682</v>
      </c>
      <c r="AG55" s="50">
        <v>220158</v>
      </c>
      <c r="AH55" s="50"/>
      <c r="AI55" s="50"/>
      <c r="AJ55" s="50"/>
      <c r="AK55" s="50"/>
      <c r="AL55" s="50"/>
      <c r="AM55" s="50"/>
      <c r="AN55" s="50">
        <v>190000</v>
      </c>
      <c r="AO55" s="50"/>
      <c r="AP55" s="50"/>
      <c r="AQ55" s="50"/>
      <c r="AR55" s="50">
        <v>29743</v>
      </c>
      <c r="AS55" s="50">
        <v>215161</v>
      </c>
      <c r="AT55" s="50"/>
      <c r="AU55" s="52"/>
      <c r="AV55" s="52">
        <v>34497</v>
      </c>
      <c r="AW55" s="52"/>
      <c r="AX55" s="50"/>
      <c r="AY55" s="50"/>
      <c r="AZ55" s="50"/>
      <c r="BA55" s="50"/>
      <c r="BB55" s="50"/>
      <c r="BC55" s="50"/>
      <c r="BD55" s="50"/>
      <c r="BE55" s="50"/>
      <c r="BF55" s="50"/>
      <c r="BG55" s="50">
        <v>9496</v>
      </c>
      <c r="BH55" s="50">
        <v>2314</v>
      </c>
      <c r="BI55" s="50">
        <v>226</v>
      </c>
      <c r="BJ55" s="117">
        <v>22473</v>
      </c>
    </row>
    <row r="56" spans="1:62" s="3" customFormat="1" x14ac:dyDescent="0.3">
      <c r="A56" s="4">
        <v>882</v>
      </c>
      <c r="B56" s="59" t="s">
        <v>49</v>
      </c>
      <c r="C56" s="57">
        <f t="shared" si="1"/>
        <v>21838610</v>
      </c>
      <c r="D56" s="51">
        <v>18307383</v>
      </c>
      <c r="E56" s="113">
        <v>38983</v>
      </c>
      <c r="F56" s="113">
        <v>1409</v>
      </c>
      <c r="G56" s="113">
        <v>152725</v>
      </c>
      <c r="H56" s="52"/>
      <c r="I56" s="129"/>
      <c r="J56" s="50"/>
      <c r="K56" s="50"/>
      <c r="L56" s="50"/>
      <c r="M56" s="50"/>
      <c r="N56" s="50"/>
      <c r="O56" s="50">
        <v>415035</v>
      </c>
      <c r="P56" s="50">
        <v>9164</v>
      </c>
      <c r="Q56" s="50">
        <v>24249</v>
      </c>
      <c r="R56" s="50">
        <v>146235</v>
      </c>
      <c r="S56" s="50"/>
      <c r="T56" s="50"/>
      <c r="U56" s="50"/>
      <c r="V56" s="50"/>
      <c r="W56" s="50"/>
      <c r="X56" s="50"/>
      <c r="Y56" s="50">
        <v>500000</v>
      </c>
      <c r="Z56" s="50"/>
      <c r="AA56" s="50">
        <v>349556</v>
      </c>
      <c r="AB56" s="50"/>
      <c r="AC56" s="50"/>
      <c r="AD56" s="50"/>
      <c r="AE56" s="50"/>
      <c r="AF56" s="50">
        <v>856549</v>
      </c>
      <c r="AG56" s="50">
        <v>347447</v>
      </c>
      <c r="AH56" s="50"/>
      <c r="AI56" s="50"/>
      <c r="AJ56" s="50"/>
      <c r="AK56" s="50"/>
      <c r="AL56" s="50"/>
      <c r="AM56" s="50"/>
      <c r="AN56" s="50">
        <v>71057</v>
      </c>
      <c r="AO56" s="50">
        <v>79164</v>
      </c>
      <c r="AP56" s="50"/>
      <c r="AQ56" s="50"/>
      <c r="AR56" s="50"/>
      <c r="AS56" s="50">
        <v>68631</v>
      </c>
      <c r="AT56" s="50">
        <v>10369</v>
      </c>
      <c r="AU56" s="52">
        <v>33262</v>
      </c>
      <c r="AV56" s="52">
        <v>4000</v>
      </c>
      <c r="AW56" s="52"/>
      <c r="AX56" s="50"/>
      <c r="AY56" s="50">
        <v>93607</v>
      </c>
      <c r="AZ56" s="50"/>
      <c r="BA56" s="50"/>
      <c r="BB56" s="50"/>
      <c r="BC56" s="50"/>
      <c r="BD56" s="50">
        <v>293001</v>
      </c>
      <c r="BE56" s="50"/>
      <c r="BF56" s="50"/>
      <c r="BG56" s="50">
        <v>13524</v>
      </c>
      <c r="BH56" s="50"/>
      <c r="BI56" s="50">
        <v>306</v>
      </c>
      <c r="BJ56" s="117">
        <v>22954</v>
      </c>
    </row>
    <row r="57" spans="1:62" s="3" customFormat="1" x14ac:dyDescent="0.3">
      <c r="A57" s="4">
        <v>883</v>
      </c>
      <c r="B57" s="59" t="s">
        <v>50</v>
      </c>
      <c r="C57" s="57">
        <f t="shared" si="1"/>
        <v>22038603</v>
      </c>
      <c r="D57" s="51">
        <v>20604057</v>
      </c>
      <c r="E57" s="113">
        <v>62930</v>
      </c>
      <c r="F57" s="113"/>
      <c r="G57" s="113">
        <v>96113</v>
      </c>
      <c r="H57" s="52"/>
      <c r="I57" s="129"/>
      <c r="J57" s="50"/>
      <c r="K57" s="50">
        <f>2585+3438</f>
        <v>6023</v>
      </c>
      <c r="L57" s="50"/>
      <c r="M57" s="50"/>
      <c r="N57" s="50"/>
      <c r="O57" s="50">
        <v>221664</v>
      </c>
      <c r="P57" s="50">
        <v>993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>
        <v>479695</v>
      </c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>
        <v>166688</v>
      </c>
      <c r="AT57" s="50"/>
      <c r="AU57" s="52"/>
      <c r="AV57" s="52">
        <v>10750</v>
      </c>
      <c r="AW57" s="52"/>
      <c r="AX57" s="50"/>
      <c r="AY57" s="50">
        <v>117006</v>
      </c>
      <c r="AZ57" s="50"/>
      <c r="BA57" s="50"/>
      <c r="BB57" s="50"/>
      <c r="BC57" s="50"/>
      <c r="BD57" s="50"/>
      <c r="BE57" s="50"/>
      <c r="BF57" s="50">
        <v>194000</v>
      </c>
      <c r="BG57" s="50">
        <v>16892</v>
      </c>
      <c r="BH57" s="50">
        <v>37363</v>
      </c>
      <c r="BI57" s="50">
        <v>1086</v>
      </c>
      <c r="BJ57" s="117">
        <v>23343</v>
      </c>
    </row>
    <row r="58" spans="1:62" s="3" customFormat="1" x14ac:dyDescent="0.3">
      <c r="A58" s="4">
        <v>884</v>
      </c>
      <c r="B58" s="59" t="s">
        <v>51</v>
      </c>
      <c r="C58" s="57">
        <f t="shared" si="1"/>
        <v>26659223</v>
      </c>
      <c r="D58" s="51">
        <v>22760269</v>
      </c>
      <c r="E58" s="113">
        <v>107005</v>
      </c>
      <c r="F58" s="113"/>
      <c r="G58" s="113">
        <v>183541</v>
      </c>
      <c r="H58" s="52"/>
      <c r="I58" s="129"/>
      <c r="J58" s="50"/>
      <c r="K58" s="50">
        <f>11154+6012+282</f>
        <v>17448</v>
      </c>
      <c r="L58" s="50">
        <v>2</v>
      </c>
      <c r="M58" s="50"/>
      <c r="N58" s="50"/>
      <c r="O58" s="50">
        <v>1</v>
      </c>
      <c r="P58" s="50">
        <v>9608</v>
      </c>
      <c r="Q58" s="50">
        <v>5925</v>
      </c>
      <c r="R58" s="50">
        <v>34167</v>
      </c>
      <c r="S58" s="50"/>
      <c r="T58" s="50">
        <v>295000</v>
      </c>
      <c r="U58" s="50"/>
      <c r="V58" s="50">
        <v>400000</v>
      </c>
      <c r="W58" s="50"/>
      <c r="X58" s="50"/>
      <c r="Y58" s="50"/>
      <c r="Z58" s="50"/>
      <c r="AA58" s="50"/>
      <c r="AB58" s="50"/>
      <c r="AC58" s="50"/>
      <c r="AD58" s="50"/>
      <c r="AE58" s="50"/>
      <c r="AF58" s="50">
        <v>1291215</v>
      </c>
      <c r="AG58" s="50">
        <v>84705</v>
      </c>
      <c r="AH58" s="50"/>
      <c r="AI58" s="50"/>
      <c r="AJ58" s="50">
        <v>34166</v>
      </c>
      <c r="AK58" s="50"/>
      <c r="AL58" s="50"/>
      <c r="AM58" s="50">
        <v>1000000</v>
      </c>
      <c r="AN58" s="50"/>
      <c r="AO58" s="50"/>
      <c r="AP58" s="50"/>
      <c r="AQ58" s="50"/>
      <c r="AR58" s="50"/>
      <c r="AS58" s="50">
        <v>160526</v>
      </c>
      <c r="AT58" s="50">
        <v>18516</v>
      </c>
      <c r="AU58" s="52"/>
      <c r="AV58" s="52"/>
      <c r="AW58" s="52"/>
      <c r="AX58" s="50"/>
      <c r="AY58" s="50">
        <v>138249</v>
      </c>
      <c r="AZ58" s="50"/>
      <c r="BA58" s="50"/>
      <c r="BB58" s="50"/>
      <c r="BC58" s="50">
        <v>75000</v>
      </c>
      <c r="BD58" s="50"/>
      <c r="BE58" s="50">
        <v>7800</v>
      </c>
      <c r="BF58" s="50"/>
      <c r="BG58" s="50">
        <v>12422</v>
      </c>
      <c r="BH58" s="50"/>
      <c r="BI58" s="50"/>
      <c r="BJ58" s="117">
        <v>23658</v>
      </c>
    </row>
    <row r="59" spans="1:62" s="3" customFormat="1" x14ac:dyDescent="0.3">
      <c r="A59" s="4">
        <v>888</v>
      </c>
      <c r="B59" s="59" t="s">
        <v>52</v>
      </c>
      <c r="C59" s="57">
        <f t="shared" si="1"/>
        <v>12372615</v>
      </c>
      <c r="D59" s="51">
        <v>9796480</v>
      </c>
      <c r="E59" s="113"/>
      <c r="F59" s="113"/>
      <c r="G59" s="113">
        <v>132858</v>
      </c>
      <c r="H59" s="52"/>
      <c r="I59" s="129"/>
      <c r="J59" s="50"/>
      <c r="K59" s="50"/>
      <c r="L59" s="50"/>
      <c r="M59" s="50"/>
      <c r="N59" s="50"/>
      <c r="O59" s="50">
        <v>970398</v>
      </c>
      <c r="P59" s="50">
        <v>11133</v>
      </c>
      <c r="Q59" s="50"/>
      <c r="R59" s="50">
        <v>36336</v>
      </c>
      <c r="S59" s="50"/>
      <c r="T59" s="50"/>
      <c r="U59" s="50"/>
      <c r="V59" s="50">
        <v>400000</v>
      </c>
      <c r="W59" s="50"/>
      <c r="X59" s="50"/>
      <c r="Y59" s="50"/>
      <c r="Z59" s="50">
        <v>500000</v>
      </c>
      <c r="AA59" s="50"/>
      <c r="AB59" s="50"/>
      <c r="AC59" s="50">
        <v>113</v>
      </c>
      <c r="AD59" s="50"/>
      <c r="AE59" s="50"/>
      <c r="AF59" s="50"/>
      <c r="AG59" s="50">
        <v>236617</v>
      </c>
      <c r="AH59" s="50"/>
      <c r="AI59" s="50"/>
      <c r="AJ59" s="50"/>
      <c r="AK59" s="50"/>
      <c r="AL59" s="50"/>
      <c r="AM59" s="50"/>
      <c r="AN59" s="50">
        <v>123554</v>
      </c>
      <c r="AO59" s="50"/>
      <c r="AP59" s="50"/>
      <c r="AQ59" s="50"/>
      <c r="AR59" s="50"/>
      <c r="AS59" s="50">
        <v>91112</v>
      </c>
      <c r="AT59" s="50">
        <v>7882</v>
      </c>
      <c r="AU59" s="52">
        <v>32392</v>
      </c>
      <c r="AV59" s="52"/>
      <c r="AW59" s="52"/>
      <c r="AX59" s="50"/>
      <c r="AY59" s="50">
        <v>4501</v>
      </c>
      <c r="AZ59" s="50"/>
      <c r="BA59" s="50"/>
      <c r="BB59" s="50"/>
      <c r="BC59" s="50"/>
      <c r="BD59" s="50"/>
      <c r="BE59" s="50"/>
      <c r="BF59" s="50"/>
      <c r="BG59" s="50">
        <v>5246</v>
      </c>
      <c r="BH59" s="50">
        <v>2630</v>
      </c>
      <c r="BI59" s="50"/>
      <c r="BJ59" s="117">
        <v>21363</v>
      </c>
    </row>
    <row r="60" spans="1:62" s="3" customFormat="1" x14ac:dyDescent="0.3">
      <c r="A60" s="4">
        <v>889</v>
      </c>
      <c r="B60" s="59" t="s">
        <v>53</v>
      </c>
      <c r="C60" s="57">
        <f t="shared" si="1"/>
        <v>24828401</v>
      </c>
      <c r="D60" s="51">
        <v>21665313</v>
      </c>
      <c r="E60" s="113">
        <v>49593</v>
      </c>
      <c r="F60" s="113"/>
      <c r="G60" s="113">
        <v>139330</v>
      </c>
      <c r="H60" s="52"/>
      <c r="I60" s="129"/>
      <c r="J60" s="50"/>
      <c r="K60" s="50">
        <f>4643+1724+276</f>
        <v>6643</v>
      </c>
      <c r="L60" s="50"/>
      <c r="M60" s="50"/>
      <c r="N60" s="50"/>
      <c r="O60" s="50">
        <v>912863</v>
      </c>
      <c r="P60" s="50">
        <v>23499</v>
      </c>
      <c r="Q60" s="50">
        <v>43740</v>
      </c>
      <c r="R60" s="50">
        <v>183258</v>
      </c>
      <c r="S60" s="50"/>
      <c r="T60" s="50"/>
      <c r="U60" s="50"/>
      <c r="V60" s="50"/>
      <c r="W60" s="50"/>
      <c r="X60" s="50">
        <v>400000</v>
      </c>
      <c r="Y60" s="50"/>
      <c r="Z60" s="50"/>
      <c r="AA60" s="50"/>
      <c r="AB60" s="50">
        <v>500000</v>
      </c>
      <c r="AC60" s="50"/>
      <c r="AD60" s="50"/>
      <c r="AE60" s="50"/>
      <c r="AF60" s="50"/>
      <c r="AG60" s="50">
        <v>34984</v>
      </c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>
        <v>102090</v>
      </c>
      <c r="AT60" s="50">
        <v>31422</v>
      </c>
      <c r="AU60" s="52"/>
      <c r="AV60" s="52"/>
      <c r="AW60" s="52"/>
      <c r="AX60" s="50"/>
      <c r="AY60" s="50">
        <v>67191</v>
      </c>
      <c r="AZ60" s="50"/>
      <c r="BA60" s="50"/>
      <c r="BB60" s="50">
        <v>603506</v>
      </c>
      <c r="BC60" s="50"/>
      <c r="BD60" s="50"/>
      <c r="BE60" s="50">
        <v>162</v>
      </c>
      <c r="BF60" s="50"/>
      <c r="BG60" s="50">
        <v>12080</v>
      </c>
      <c r="BH60" s="50">
        <v>29296</v>
      </c>
      <c r="BI60" s="50"/>
      <c r="BJ60" s="117">
        <v>23431</v>
      </c>
    </row>
    <row r="61" spans="1:62" s="3" customFormat="1" x14ac:dyDescent="0.3">
      <c r="A61" s="4">
        <v>890</v>
      </c>
      <c r="B61" s="59" t="s">
        <v>54</v>
      </c>
      <c r="C61" s="57">
        <f t="shared" si="1"/>
        <v>159746122</v>
      </c>
      <c r="D61" s="51">
        <v>149602588</v>
      </c>
      <c r="E61" s="113">
        <v>307645</v>
      </c>
      <c r="F61" s="113"/>
      <c r="G61" s="113">
        <v>2867402</v>
      </c>
      <c r="H61" s="52"/>
      <c r="I61" s="129"/>
      <c r="J61" s="50">
        <v>142068</v>
      </c>
      <c r="K61" s="50">
        <f>235946+4882+45870+56538+3005+23992</f>
        <v>370233</v>
      </c>
      <c r="L61" s="50"/>
      <c r="M61" s="50"/>
      <c r="N61" s="50"/>
      <c r="O61" s="50">
        <v>1</v>
      </c>
      <c r="P61" s="50">
        <v>113194</v>
      </c>
      <c r="Q61" s="50"/>
      <c r="R61" s="50">
        <v>6</v>
      </c>
      <c r="S61" s="50"/>
      <c r="T61" s="50">
        <v>210000</v>
      </c>
      <c r="U61" s="50"/>
      <c r="V61" s="50">
        <v>400000</v>
      </c>
      <c r="W61" s="50"/>
      <c r="X61" s="50"/>
      <c r="Y61" s="50"/>
      <c r="Z61" s="50"/>
      <c r="AA61" s="50">
        <v>500000</v>
      </c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>
        <v>86298</v>
      </c>
      <c r="AO61" s="50"/>
      <c r="AP61" s="50"/>
      <c r="AQ61" s="50"/>
      <c r="AR61" s="50">
        <v>44104</v>
      </c>
      <c r="AS61" s="50">
        <v>1255234</v>
      </c>
      <c r="AT61" s="50">
        <v>29428</v>
      </c>
      <c r="AU61" s="52">
        <v>104656</v>
      </c>
      <c r="AV61" s="52">
        <v>125005</v>
      </c>
      <c r="AW61" s="52"/>
      <c r="AX61" s="50">
        <v>1628619</v>
      </c>
      <c r="AY61" s="50">
        <v>2500</v>
      </c>
      <c r="AZ61" s="50"/>
      <c r="BA61" s="50"/>
      <c r="BB61" s="50">
        <v>1748428</v>
      </c>
      <c r="BC61" s="50"/>
      <c r="BD61" s="50"/>
      <c r="BE61" s="50"/>
      <c r="BF61" s="50"/>
      <c r="BG61" s="50">
        <v>72174</v>
      </c>
      <c r="BH61" s="50">
        <v>73895</v>
      </c>
      <c r="BI61" s="50">
        <v>15293</v>
      </c>
      <c r="BJ61" s="117">
        <v>47351</v>
      </c>
    </row>
    <row r="62" spans="1:62" s="3" customFormat="1" x14ac:dyDescent="0.3">
      <c r="A62" s="4">
        <v>892</v>
      </c>
      <c r="B62" s="59" t="s">
        <v>55</v>
      </c>
      <c r="C62" s="57">
        <f t="shared" si="1"/>
        <v>26336250</v>
      </c>
      <c r="D62" s="51">
        <v>24011098</v>
      </c>
      <c r="E62" s="113">
        <v>101057</v>
      </c>
      <c r="F62" s="113"/>
      <c r="G62" s="113">
        <v>433357</v>
      </c>
      <c r="H62" s="52"/>
      <c r="I62" s="129"/>
      <c r="J62" s="50"/>
      <c r="K62" s="50">
        <v>1064</v>
      </c>
      <c r="L62" s="50"/>
      <c r="M62" s="50"/>
      <c r="N62" s="50"/>
      <c r="O62" s="50">
        <v>64756</v>
      </c>
      <c r="P62" s="50">
        <v>10568</v>
      </c>
      <c r="Q62" s="50">
        <v>144680</v>
      </c>
      <c r="R62" s="50">
        <v>6</v>
      </c>
      <c r="S62" s="50"/>
      <c r="T62" s="50"/>
      <c r="U62" s="50">
        <v>282394</v>
      </c>
      <c r="V62" s="50"/>
      <c r="W62" s="50"/>
      <c r="X62" s="50"/>
      <c r="Y62" s="50"/>
      <c r="Z62" s="50"/>
      <c r="AA62" s="50">
        <v>311719</v>
      </c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>
        <v>93000</v>
      </c>
      <c r="AO62" s="50"/>
      <c r="AP62" s="50"/>
      <c r="AQ62" s="50"/>
      <c r="AR62" s="50"/>
      <c r="AS62" s="50">
        <v>311783</v>
      </c>
      <c r="AT62" s="50"/>
      <c r="AU62" s="52"/>
      <c r="AV62" s="52">
        <v>8000</v>
      </c>
      <c r="AW62" s="52"/>
      <c r="AX62" s="50"/>
      <c r="AY62" s="50">
        <v>169281</v>
      </c>
      <c r="AZ62" s="50"/>
      <c r="BA62" s="50"/>
      <c r="BB62" s="50"/>
      <c r="BC62" s="50"/>
      <c r="BD62" s="50"/>
      <c r="BE62" s="50">
        <v>357037</v>
      </c>
      <c r="BF62" s="50"/>
      <c r="BG62" s="50">
        <v>12449</v>
      </c>
      <c r="BH62" s="50"/>
      <c r="BI62" s="50"/>
      <c r="BJ62" s="117">
        <v>24001</v>
      </c>
    </row>
    <row r="63" spans="1:62" s="3" customFormat="1" x14ac:dyDescent="0.3">
      <c r="A63" s="4">
        <v>894</v>
      </c>
      <c r="B63" s="59" t="s">
        <v>56</v>
      </c>
      <c r="C63" s="57">
        <f t="shared" si="1"/>
        <v>16885870</v>
      </c>
      <c r="D63" s="51">
        <v>14937634</v>
      </c>
      <c r="E63" s="113">
        <v>44016</v>
      </c>
      <c r="F63" s="113"/>
      <c r="G63" s="113">
        <v>153928</v>
      </c>
      <c r="H63" s="52"/>
      <c r="I63" s="129"/>
      <c r="J63" s="50">
        <v>161384</v>
      </c>
      <c r="K63" s="50">
        <f>16968+2640+2475+16797</f>
        <v>38880</v>
      </c>
      <c r="L63" s="50"/>
      <c r="M63" s="50"/>
      <c r="N63" s="50"/>
      <c r="O63" s="50">
        <v>2</v>
      </c>
      <c r="P63" s="50"/>
      <c r="Q63" s="50">
        <v>57838</v>
      </c>
      <c r="R63" s="50">
        <v>92</v>
      </c>
      <c r="S63" s="50"/>
      <c r="T63" s="50"/>
      <c r="U63" s="50"/>
      <c r="V63" s="50">
        <v>366106</v>
      </c>
      <c r="W63" s="50"/>
      <c r="X63" s="50"/>
      <c r="Y63" s="50"/>
      <c r="Z63" s="50"/>
      <c r="AA63" s="50">
        <v>497318</v>
      </c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>
        <v>149058</v>
      </c>
      <c r="AO63" s="50"/>
      <c r="AP63" s="50"/>
      <c r="AQ63" s="50"/>
      <c r="AR63" s="50">
        <v>38069</v>
      </c>
      <c r="AS63" s="50">
        <v>137861</v>
      </c>
      <c r="AT63" s="50">
        <v>28240</v>
      </c>
      <c r="AU63" s="52">
        <v>35024</v>
      </c>
      <c r="AV63" s="52">
        <v>23500</v>
      </c>
      <c r="AW63" s="52"/>
      <c r="AX63" s="50"/>
      <c r="AY63" s="50">
        <v>175984</v>
      </c>
      <c r="AZ63" s="50"/>
      <c r="BA63" s="50">
        <v>-10474</v>
      </c>
      <c r="BB63" s="50"/>
      <c r="BC63" s="50"/>
      <c r="BD63" s="50"/>
      <c r="BE63" s="50"/>
      <c r="BF63" s="50"/>
      <c r="BG63" s="50">
        <v>4738</v>
      </c>
      <c r="BH63" s="50">
        <v>24331</v>
      </c>
      <c r="BI63" s="50"/>
      <c r="BJ63" s="117">
        <v>22341</v>
      </c>
    </row>
    <row r="64" spans="1:62" s="3" customFormat="1" x14ac:dyDescent="0.3">
      <c r="A64" s="4">
        <v>896</v>
      </c>
      <c r="B64" s="59" t="s">
        <v>57</v>
      </c>
      <c r="C64" s="57">
        <f t="shared" si="1"/>
        <v>22597136</v>
      </c>
      <c r="D64" s="51">
        <v>20700484</v>
      </c>
      <c r="E64" s="113">
        <v>73585</v>
      </c>
      <c r="F64" s="113"/>
      <c r="G64" s="113">
        <v>320939</v>
      </c>
      <c r="H64" s="52"/>
      <c r="I64" s="129"/>
      <c r="J64" s="50"/>
      <c r="K64" s="50">
        <f>83897+22440</f>
        <v>106337</v>
      </c>
      <c r="L64" s="50"/>
      <c r="M64" s="50"/>
      <c r="N64" s="50"/>
      <c r="O64" s="50">
        <v>14</v>
      </c>
      <c r="P64" s="50">
        <v>40933</v>
      </c>
      <c r="Q64" s="50"/>
      <c r="R64" s="50">
        <v>11</v>
      </c>
      <c r="S64" s="50"/>
      <c r="T64" s="50"/>
      <c r="U64" s="50"/>
      <c r="V64" s="50"/>
      <c r="W64" s="50"/>
      <c r="X64" s="50"/>
      <c r="Y64" s="50">
        <v>500000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>
        <v>190000</v>
      </c>
      <c r="AO64" s="50"/>
      <c r="AP64" s="50"/>
      <c r="AQ64" s="50"/>
      <c r="AR64" s="50"/>
      <c r="AS64" s="50">
        <v>183342</v>
      </c>
      <c r="AT64" s="50">
        <v>26114</v>
      </c>
      <c r="AU64" s="52">
        <v>36817</v>
      </c>
      <c r="AV64" s="52">
        <v>44696</v>
      </c>
      <c r="AW64" s="52"/>
      <c r="AX64" s="50"/>
      <c r="AY64" s="50">
        <v>101391</v>
      </c>
      <c r="AZ64" s="50"/>
      <c r="BA64" s="50"/>
      <c r="BB64" s="50"/>
      <c r="BC64" s="50"/>
      <c r="BD64" s="50"/>
      <c r="BE64" s="50"/>
      <c r="BF64" s="50">
        <v>194000</v>
      </c>
      <c r="BG64" s="50">
        <v>17633</v>
      </c>
      <c r="BH64" s="50">
        <v>24952</v>
      </c>
      <c r="BI64" s="50">
        <v>12479</v>
      </c>
      <c r="BJ64" s="117">
        <v>23409</v>
      </c>
    </row>
    <row r="65" spans="1:62" s="3" customFormat="1" ht="15" thickBot="1" x14ac:dyDescent="0.35">
      <c r="A65" s="4">
        <v>898</v>
      </c>
      <c r="B65" s="59" t="s">
        <v>58</v>
      </c>
      <c r="C65" s="57">
        <f t="shared" si="1"/>
        <v>16073491</v>
      </c>
      <c r="D65" s="114">
        <v>13786470</v>
      </c>
      <c r="E65" s="114">
        <v>59135</v>
      </c>
      <c r="F65" s="140"/>
      <c r="G65" s="140">
        <v>33111</v>
      </c>
      <c r="H65" s="141"/>
      <c r="I65" s="129"/>
      <c r="J65" s="50"/>
      <c r="K65" s="50">
        <f>18772+17078</f>
        <v>35850</v>
      </c>
      <c r="L65" s="50">
        <v>881</v>
      </c>
      <c r="M65" s="50"/>
      <c r="N65" s="50"/>
      <c r="O65" s="50">
        <v>289018</v>
      </c>
      <c r="P65" s="50">
        <v>23801</v>
      </c>
      <c r="Q65" s="50">
        <v>22</v>
      </c>
      <c r="R65" s="50"/>
      <c r="S65" s="50"/>
      <c r="T65" s="50"/>
      <c r="U65" s="50">
        <v>397647</v>
      </c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>
        <v>405670</v>
      </c>
      <c r="AG65" s="50">
        <v>90150</v>
      </c>
      <c r="AH65" s="50"/>
      <c r="AI65" s="50"/>
      <c r="AJ65" s="50"/>
      <c r="AK65" s="50"/>
      <c r="AL65" s="50"/>
      <c r="AM65" s="50"/>
      <c r="AN65" s="50">
        <v>88472</v>
      </c>
      <c r="AO65" s="50"/>
      <c r="AP65" s="50"/>
      <c r="AQ65" s="50"/>
      <c r="AR65" s="50"/>
      <c r="AS65" s="50">
        <v>123751</v>
      </c>
      <c r="AT65" s="50"/>
      <c r="AU65" s="50"/>
      <c r="AV65" s="50">
        <v>2000</v>
      </c>
      <c r="AW65" s="50"/>
      <c r="AX65" s="50"/>
      <c r="AY65" s="50">
        <v>236545</v>
      </c>
      <c r="AZ65" s="50"/>
      <c r="BA65" s="50"/>
      <c r="BB65" s="50">
        <v>428002</v>
      </c>
      <c r="BC65" s="50"/>
      <c r="BD65" s="50"/>
      <c r="BE65" s="50"/>
      <c r="BF65" s="50"/>
      <c r="BG65" s="50">
        <v>6228</v>
      </c>
      <c r="BH65" s="50">
        <v>26937</v>
      </c>
      <c r="BI65" s="50">
        <v>17687</v>
      </c>
      <c r="BJ65" s="118">
        <v>22114</v>
      </c>
    </row>
    <row r="66" spans="1:62" s="3" customFormat="1" ht="15" thickBot="1" x14ac:dyDescent="0.35">
      <c r="A66" s="20"/>
      <c r="B66" s="21" t="s">
        <v>0</v>
      </c>
      <c r="C66" s="58">
        <f t="shared" ref="C66:J66" si="2">SUM(C8:C65)</f>
        <v>1860131494</v>
      </c>
      <c r="D66" s="58">
        <f t="shared" si="2"/>
        <v>1663967074</v>
      </c>
      <c r="E66" s="135">
        <f t="shared" si="2"/>
        <v>5614938</v>
      </c>
      <c r="F66" s="135">
        <f t="shared" si="2"/>
        <v>40642</v>
      </c>
      <c r="G66" s="115">
        <f t="shared" si="2"/>
        <v>17507979</v>
      </c>
      <c r="H66" s="115">
        <f t="shared" si="2"/>
        <v>315172</v>
      </c>
      <c r="I66" s="13">
        <f t="shared" si="2"/>
        <v>0</v>
      </c>
      <c r="J66" s="13">
        <f t="shared" si="2"/>
        <v>862408</v>
      </c>
      <c r="K66" s="13">
        <f t="shared" ref="K66" si="3">SUM(K8:K65)</f>
        <v>2920846</v>
      </c>
      <c r="L66" s="13">
        <f t="shared" ref="L66:R66" si="4">SUM(L8:L65)</f>
        <v>42306</v>
      </c>
      <c r="M66" s="13">
        <f t="shared" si="4"/>
        <v>0</v>
      </c>
      <c r="N66" s="13">
        <f t="shared" si="4"/>
        <v>0</v>
      </c>
      <c r="O66" s="58">
        <f t="shared" si="4"/>
        <v>28505676</v>
      </c>
      <c r="P66" s="58">
        <f t="shared" si="4"/>
        <v>732778</v>
      </c>
      <c r="Q66" s="58">
        <f t="shared" si="4"/>
        <v>2919798</v>
      </c>
      <c r="R66" s="58">
        <f t="shared" si="4"/>
        <v>5546088</v>
      </c>
      <c r="S66" s="58">
        <f t="shared" ref="S66:Z66" si="5">SUM(S8:S65)</f>
        <v>25000</v>
      </c>
      <c r="T66" s="58">
        <f t="shared" si="5"/>
        <v>650000</v>
      </c>
      <c r="U66" s="58">
        <f t="shared" si="5"/>
        <v>9076512</v>
      </c>
      <c r="V66" s="58">
        <f t="shared" si="5"/>
        <v>10295817</v>
      </c>
      <c r="W66" s="58">
        <f t="shared" si="5"/>
        <v>1600000</v>
      </c>
      <c r="X66" s="58">
        <f t="shared" si="5"/>
        <v>2188000</v>
      </c>
      <c r="Y66" s="58">
        <f t="shared" si="5"/>
        <v>5684760</v>
      </c>
      <c r="Z66" s="58">
        <f t="shared" si="5"/>
        <v>1400000</v>
      </c>
      <c r="AA66" s="58">
        <f t="shared" ref="AA66:AT66" si="6">SUM(AA8:AA65)</f>
        <v>8176687</v>
      </c>
      <c r="AB66" s="58">
        <f t="shared" si="6"/>
        <v>2728770</v>
      </c>
      <c r="AC66" s="58">
        <f t="shared" si="6"/>
        <v>34094</v>
      </c>
      <c r="AD66" s="58">
        <f t="shared" si="6"/>
        <v>837824</v>
      </c>
      <c r="AE66" s="58">
        <f t="shared" si="6"/>
        <v>90411</v>
      </c>
      <c r="AF66" s="58">
        <f t="shared" si="6"/>
        <v>16555784</v>
      </c>
      <c r="AG66" s="58">
        <f t="shared" si="6"/>
        <v>6884894</v>
      </c>
      <c r="AH66" s="58">
        <f t="shared" si="6"/>
        <v>588669</v>
      </c>
      <c r="AI66" s="58">
        <f t="shared" si="6"/>
        <v>33095</v>
      </c>
      <c r="AJ66" s="58">
        <f t="shared" si="6"/>
        <v>494924</v>
      </c>
      <c r="AK66" s="58">
        <f t="shared" si="6"/>
        <v>666555</v>
      </c>
      <c r="AL66" s="58">
        <f t="shared" si="6"/>
        <v>3000000</v>
      </c>
      <c r="AM66" s="58">
        <f t="shared" si="6"/>
        <v>1000000</v>
      </c>
      <c r="AN66" s="58">
        <f t="shared" si="6"/>
        <v>5655277</v>
      </c>
      <c r="AO66" s="58">
        <f t="shared" si="6"/>
        <v>319427</v>
      </c>
      <c r="AP66" s="58">
        <f t="shared" si="6"/>
        <v>176566</v>
      </c>
      <c r="AQ66" s="58">
        <f t="shared" si="6"/>
        <v>2869986</v>
      </c>
      <c r="AR66" s="58">
        <f t="shared" si="6"/>
        <v>810000</v>
      </c>
      <c r="AS66" s="58">
        <f t="shared" si="6"/>
        <v>13964453</v>
      </c>
      <c r="AT66" s="58">
        <f t="shared" si="6"/>
        <v>838365</v>
      </c>
      <c r="AU66" s="58">
        <f t="shared" ref="AU66:BJ66" si="7">SUM(AU8:AU65)</f>
        <v>1306550</v>
      </c>
      <c r="AV66" s="58">
        <f t="shared" si="7"/>
        <v>808959</v>
      </c>
      <c r="AW66" s="58">
        <f t="shared" si="7"/>
        <v>-2000</v>
      </c>
      <c r="AX66" s="58">
        <f t="shared" si="7"/>
        <v>4499632</v>
      </c>
      <c r="AY66" s="58">
        <f t="shared" si="7"/>
        <v>6325757</v>
      </c>
      <c r="AZ66" s="58">
        <f t="shared" si="7"/>
        <v>22000</v>
      </c>
      <c r="BA66" s="58">
        <f t="shared" si="7"/>
        <v>-42089</v>
      </c>
      <c r="BB66" s="58">
        <f t="shared" si="7"/>
        <v>9349145</v>
      </c>
      <c r="BC66" s="58">
        <f t="shared" si="7"/>
        <v>75000</v>
      </c>
      <c r="BD66" s="58">
        <f t="shared" si="7"/>
        <v>2088143</v>
      </c>
      <c r="BE66" s="58">
        <f t="shared" si="7"/>
        <v>3153067</v>
      </c>
      <c r="BF66" s="58">
        <f t="shared" si="7"/>
        <v>2910000</v>
      </c>
      <c r="BG66" s="58">
        <f t="shared" si="7"/>
        <v>1000000</v>
      </c>
      <c r="BH66" s="58">
        <f t="shared" si="7"/>
        <v>1180075</v>
      </c>
      <c r="BI66" s="58">
        <f t="shared" si="7"/>
        <v>395680</v>
      </c>
      <c r="BJ66" s="58">
        <f t="shared" si="7"/>
        <v>1440000</v>
      </c>
    </row>
    <row r="67" spans="1:62" ht="15" thickTop="1" x14ac:dyDescent="0.3"/>
    <row r="68" spans="1:62" x14ac:dyDescent="0.3">
      <c r="K68" s="5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</row>
    <row r="69" spans="1:62" x14ac:dyDescent="0.3">
      <c r="B69" s="17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</row>
    <row r="70" spans="1:62" x14ac:dyDescent="0.3"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</row>
    <row r="71" spans="1:62" x14ac:dyDescent="0.3">
      <c r="B71" s="22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</row>
    <row r="72" spans="1:62" x14ac:dyDescent="0.3">
      <c r="B72" s="22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</row>
    <row r="73" spans="1:62" x14ac:dyDescent="0.3">
      <c r="D73" s="34"/>
      <c r="E73" s="34"/>
      <c r="F73" s="34"/>
      <c r="G73" s="34"/>
      <c r="H73" s="34"/>
      <c r="K73" s="33"/>
      <c r="L73" s="33"/>
      <c r="M73" s="33"/>
      <c r="N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</row>
    <row r="74" spans="1:62" s="9" customFormat="1" x14ac:dyDescent="0.3">
      <c r="C74" s="35"/>
      <c r="D74" s="35"/>
      <c r="E74" s="35"/>
      <c r="F74" s="35"/>
      <c r="G74" s="35"/>
      <c r="H74" s="35"/>
      <c r="I74" s="35"/>
      <c r="J74" s="35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</row>
    <row r="75" spans="1:62" s="9" customFormat="1" x14ac:dyDescent="0.3">
      <c r="C75" s="35"/>
      <c r="D75" s="35"/>
      <c r="E75" s="35"/>
      <c r="F75" s="35"/>
      <c r="G75" s="35"/>
      <c r="H75" s="35"/>
      <c r="I75" s="35"/>
      <c r="J75" s="3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</row>
    <row r="76" spans="1:62" x14ac:dyDescent="0.3"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</row>
    <row r="77" spans="1:62" x14ac:dyDescent="0.3"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</row>
    <row r="78" spans="1:62" x14ac:dyDescent="0.3"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</row>
  </sheetData>
  <mergeCells count="4">
    <mergeCell ref="D4:D6"/>
    <mergeCell ref="C4:C6"/>
    <mergeCell ref="O4:R4"/>
    <mergeCell ref="I4:N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Katie Buchanan</cp:lastModifiedBy>
  <cp:lastPrinted>2023-08-30T19:32:11Z</cp:lastPrinted>
  <dcterms:created xsi:type="dcterms:W3CDTF">2013-08-01T13:53:33Z</dcterms:created>
  <dcterms:modified xsi:type="dcterms:W3CDTF">2024-09-30T18:37:07Z</dcterms:modified>
</cp:coreProperties>
</file>