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295A9364-7D08-4D48-B922-EA8B14D8F1F6}" xr6:coauthVersionLast="47" xr6:coauthVersionMax="47" xr10:uidLastSave="{00000000-0000-0000-0000-000000000000}"/>
  <bookViews>
    <workbookView xWindow="35625" yWindow="2565" windowWidth="17190" windowHeight="10485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Sheet1!$A$1:$W$76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1" l="1"/>
  <c r="R66" i="1"/>
  <c r="S66" i="1"/>
  <c r="CR66" i="1"/>
  <c r="CQ66" i="1"/>
  <c r="CK66" i="1"/>
  <c r="CL66" i="1"/>
  <c r="CI66" i="1"/>
  <c r="CH66" i="1"/>
  <c r="CG66" i="1"/>
  <c r="CB66" i="1"/>
  <c r="CC66" i="1"/>
  <c r="BZ66" i="1"/>
  <c r="BY66" i="1"/>
  <c r="W61" i="1"/>
  <c r="C61" i="1" s="1"/>
  <c r="W51" i="1"/>
  <c r="W45" i="1"/>
  <c r="W44" i="1"/>
  <c r="W42" i="1"/>
  <c r="W29" i="1"/>
  <c r="W28" i="1"/>
  <c r="W25" i="1"/>
  <c r="W20" i="1"/>
  <c r="W18" i="1"/>
  <c r="W15" i="1"/>
  <c r="W13" i="1"/>
  <c r="W9" i="1"/>
  <c r="W65" i="1"/>
  <c r="W64" i="1"/>
  <c r="W63" i="1"/>
  <c r="W58" i="1"/>
  <c r="W47" i="1"/>
  <c r="W46" i="1"/>
  <c r="W40" i="1"/>
  <c r="W36" i="1"/>
  <c r="W35" i="1"/>
  <c r="W33" i="1"/>
  <c r="W31" i="1"/>
  <c r="W14" i="1"/>
  <c r="W10" i="1"/>
  <c r="W8" i="1"/>
  <c r="W22" i="1"/>
  <c r="W17" i="1"/>
  <c r="W12" i="1"/>
  <c r="W54" i="1"/>
  <c r="W30" i="1"/>
  <c r="W24" i="1"/>
  <c r="T66" i="1"/>
  <c r="W60" i="1"/>
  <c r="W55" i="1"/>
  <c r="W27" i="1"/>
  <c r="W23" i="1"/>
  <c r="W19" i="1"/>
  <c r="I66" i="1"/>
  <c r="J66" i="1"/>
  <c r="P66" i="1"/>
  <c r="Q66" i="1"/>
  <c r="CF66" i="1"/>
  <c r="CJ66" i="1"/>
  <c r="CE66" i="1"/>
  <c r="BX66" i="1"/>
  <c r="BA66" i="1"/>
  <c r="AR66" i="1"/>
  <c r="G66" i="1" l="1"/>
  <c r="H66" i="1"/>
  <c r="N66" i="1"/>
  <c r="O66" i="1"/>
  <c r="BT66" i="1" l="1"/>
  <c r="BS66" i="1" l="1"/>
  <c r="AQ66" i="1"/>
  <c r="AL66" i="1"/>
  <c r="AE66" i="1"/>
  <c r="W34" i="1" l="1"/>
  <c r="W62" i="1"/>
  <c r="F66" i="1"/>
  <c r="M66" i="1"/>
  <c r="BV66" i="1"/>
  <c r="BR66" i="1"/>
  <c r="BQ66" i="1"/>
  <c r="BN66" i="1"/>
  <c r="BF66" i="1"/>
  <c r="AU66" i="1"/>
  <c r="AP66" i="1" l="1"/>
  <c r="AK66" i="1"/>
  <c r="C55" i="1" l="1"/>
  <c r="C63" i="1"/>
  <c r="C45" i="1"/>
  <c r="C35" i="1"/>
  <c r="C29" i="1"/>
  <c r="W26" i="1"/>
  <c r="C26" i="1" s="1"/>
  <c r="C24" i="1"/>
  <c r="C23" i="1"/>
  <c r="C20" i="1"/>
  <c r="C19" i="1"/>
  <c r="C15" i="1"/>
  <c r="C10" i="1"/>
  <c r="C9" i="1"/>
  <c r="C8" i="1"/>
  <c r="C54" i="1"/>
  <c r="C65" i="1"/>
  <c r="C58" i="1"/>
  <c r="C51" i="1"/>
  <c r="C47" i="1"/>
  <c r="C40" i="1"/>
  <c r="C28" i="1"/>
  <c r="C18" i="1"/>
  <c r="C14" i="1"/>
  <c r="C13" i="1"/>
  <c r="C11" i="1"/>
  <c r="C12" i="1"/>
  <c r="C16" i="1"/>
  <c r="C17" i="1"/>
  <c r="C21" i="1"/>
  <c r="C22" i="1"/>
  <c r="C30" i="1"/>
  <c r="C31" i="1"/>
  <c r="C34" i="1"/>
  <c r="C36" i="1"/>
  <c r="C37" i="1"/>
  <c r="C38" i="1"/>
  <c r="C39" i="1"/>
  <c r="C41" i="1"/>
  <c r="C43" i="1"/>
  <c r="C44" i="1"/>
  <c r="C48" i="1"/>
  <c r="C49" i="1"/>
  <c r="C50" i="1"/>
  <c r="C52" i="1"/>
  <c r="C53" i="1"/>
  <c r="C56" i="1"/>
  <c r="C59" i="1"/>
  <c r="C62" i="1"/>
  <c r="CP66" i="1"/>
  <c r="CM66" i="1"/>
  <c r="L66" i="1"/>
  <c r="E66" i="1"/>
  <c r="BE66" i="1" l="1"/>
  <c r="AI66" i="1" l="1"/>
  <c r="BI66" i="1"/>
  <c r="CO66" i="1"/>
  <c r="CN66" i="1"/>
  <c r="CA66" i="1"/>
  <c r="BW66" i="1"/>
  <c r="BU66" i="1"/>
  <c r="BP66" i="1" l="1"/>
  <c r="BM66" i="1"/>
  <c r="BB66" i="1"/>
  <c r="AZ66" i="1"/>
  <c r="AW66" i="1"/>
  <c r="BO66" i="1" l="1"/>
  <c r="CD66" i="1"/>
  <c r="BD66" i="1"/>
  <c r="AT66" i="1"/>
  <c r="AN66" i="1"/>
  <c r="AM66" i="1"/>
  <c r="AJ66" i="1"/>
  <c r="AG66" i="1" l="1"/>
  <c r="BG66" i="1"/>
  <c r="BH66" i="1"/>
  <c r="BC66" i="1" l="1"/>
  <c r="AX66" i="1"/>
  <c r="AY66" i="1"/>
  <c r="AV66" i="1"/>
  <c r="C60" i="1" l="1"/>
  <c r="C46" i="1"/>
  <c r="C27" i="1"/>
  <c r="C25" i="1"/>
  <c r="BJ66" i="1" l="1"/>
  <c r="BK66" i="1"/>
  <c r="BL66" i="1" l="1"/>
  <c r="AS66" i="1" l="1"/>
  <c r="AO66" i="1"/>
  <c r="AH66" i="1"/>
  <c r="AF66" i="1"/>
  <c r="C64" i="1"/>
  <c r="W57" i="1"/>
  <c r="C57" i="1" s="1"/>
  <c r="C42" i="1"/>
  <c r="C33" i="1"/>
  <c r="W32" i="1"/>
  <c r="C32" i="1" s="1"/>
  <c r="Y66" i="1" l="1"/>
  <c r="Z66" i="1"/>
  <c r="AA66" i="1" l="1"/>
  <c r="AB66" i="1"/>
  <c r="AC66" i="1"/>
  <c r="AD66" i="1"/>
  <c r="X66" i="1" l="1"/>
  <c r="D66" i="1" l="1"/>
  <c r="V66" i="1"/>
  <c r="U66" i="1" l="1"/>
  <c r="W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M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89CDF982-851C-4790-8712-6D7F4D9DA9AD}">
      <text>
        <r>
          <rPr>
            <b/>
            <sz val="9"/>
            <color indexed="81"/>
            <rFont val="Tahoma"/>
            <charset val="1"/>
          </rPr>
          <t>Darlene Anderson:</t>
        </r>
        <r>
          <rPr>
            <sz val="9"/>
            <color indexed="81"/>
            <rFont val="Tahoma"/>
            <charset val="1"/>
          </rPr>
          <t xml:space="preserve">
SBCC
11/15/2024
</t>
        </r>
      </text>
    </comment>
    <comment ref="BE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F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I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BJ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BK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M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N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U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BV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BW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BX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BY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BZ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A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B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C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E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CN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CO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E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BJ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BK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BL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BT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CA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B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C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P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CQ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CR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F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L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M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J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<sst xmlns="http://schemas.openxmlformats.org/spreadsheetml/2006/main" count="809" uniqueCount="324">
  <si>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</si>
  <si>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</si>
  <si>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</si>
  <si>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</si>
  <si>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</si>
  <si>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</si>
  <si>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</si>
  <si>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</si>
  <si>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</si>
  <si>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</si>
  <si>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</si>
  <si>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</si>
  <si>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</si>
  <si>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</si>
  <si>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</si>
  <si>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</si>
  <si>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</si>
  <si>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</si>
  <si>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</si>
  <si>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</si>
  <si>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</si>
  <si>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</si>
  <si>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</si>
  <si>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</si>
  <si>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</si>
  <si>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</si>
  <si>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</si>
  <si>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</si>
  <si>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</si>
  <si>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</si>
  <si>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</si>
  <si>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</si>
  <si>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</si>
  <si>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</si>
  <si>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</si>
  <si>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</si>
  <si>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</si>
  <si>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</si>
  <si>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</si>
  <si>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</si>
  <si>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</si>
  <si>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</si>
  <si>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</si>
  <si>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</si>
  <si>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</si>
  <si>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</si>
  <si>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</si>
  <si>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</si>
  <si>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</si>
  <si>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</si>
  <si>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</si>
  <si>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</si>
  <si>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</si>
  <si>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</si>
  <si>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</si>
  <si>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</si>
  <si>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</si>
  <si>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</si>
  <si>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</si>
  <si>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</si>
  <si>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</si>
  <si>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</si>
  <si>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</si>
  <si>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</si>
  <si>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</si>
  <si>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</si>
  <si>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</si>
  <si>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</si>
  <si>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</si>
  <si>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</si>
  <si>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</si>
  <si>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</si>
  <si>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</si>
  <si>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</si>
  <si>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</si>
  <si>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</si>
  <si>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</si>
  <si>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</si>
  <si>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</si>
  <si>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</si>
  <si>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</si>
  <si>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</si>
  <si>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</si>
  <si>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</si>
  <si>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</si>
  <si>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</si>
  <si>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</si>
  <si>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</si>
  <si>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</si>
  <si>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</si>
  <si>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</si>
  <si>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</si>
  <si>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</si>
  <si>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</si>
  <si>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</si>
  <si>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</si>
  <si>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</si>
  <si>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</si>
  <si>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</si>
  <si>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</si>
  <si>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</si>
  <si>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</si>
  <si>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</si>
  <si>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</si>
  <si>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</si>
  <si>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</si>
  <si>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</si>
  <si>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</si>
  <si>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</si>
  <si>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</si>
  <si>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</si>
  <si>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</si>
  <si>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</si>
  <si>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</si>
  <si>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</si>
  <si>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</si>
  <si>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</si>
  <si>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</si>
  <si>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</si>
  <si>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</si>
  <si>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</si>
  <si>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</si>
  <si>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</si>
  <si>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</si>
  <si>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</si>
  <si>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</si>
  <si>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</si>
  <si>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</si>
  <si>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</si>
  <si>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</si>
  <si>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</si>
  <si>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</si>
  <si>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</si>
  <si>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</si>
  <si>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</si>
  <si>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</si>
  <si>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</si>
  <si>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</si>
  <si>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</si>
  <si>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</si>
  <si>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</si>
  <si>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</si>
  <si>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</si>
  <si>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</si>
  <si>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</si>
  <si>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</si>
  <si>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</si>
  <si>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</si>
  <si>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</si>
  <si>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</si>
  <si>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</si>
  <si>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</si>
  <si>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</si>
  <si>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</si>
  <si>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</si>
  <si>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</si>
  <si>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</si>
  <si>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</si>
  <si>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</si>
  <si>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</si>
  <si>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</si>
  <si>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</si>
  <si>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</si>
  <si>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</si>
  <si>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</si>
  <si>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</si>
  <si>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</si>
  <si>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</si>
  <si>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</si>
  <si>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</si>
  <si>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</si>
  <si>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</si>
  <si>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</si>
  <si>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</si>
  <si>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</si>
  <si>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</si>
  <si>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</si>
  <si>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</si>
  <si>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</si>
  <si>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</si>
  <si>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</si>
  <si>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</si>
  <si>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</si>
  <si>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</si>
  <si>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</si>
  <si>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</si>
  <si>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</si>
  <si>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</si>
  <si>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</si>
  <si>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</si>
  <si>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</si>
  <si>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</si>
  <si>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</si>
  <si>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</si>
  <si>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</si>
  <si>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</si>
  <si>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</si>
  <si>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</si>
  <si>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</si>
  <si>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</si>
  <si>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</si>
  <si>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</si>
  <si>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</si>
  <si>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</si>
  <si>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</si>
  <si>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</si>
  <si>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</si>
  <si>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</si>
  <si>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</si>
  <si>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</si>
  <si>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</si>
  <si>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</si>
  <si>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</si>
  <si>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</si>
  <si>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</si>
  <si>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</si>
  <si>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</si>
  <si>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</si>
  <si>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</si>
  <si>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</si>
  <si>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</si>
  <si>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</si>
  <si>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</si>
  <si>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</si>
  <si>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</si>
  <si>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</si>
  <si>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</si>
  <si>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</si>
  <si>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</si>
  <si>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</si>
  <si>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</si>
  <si>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</si>
  <si>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</si>
  <si>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</si>
  <si>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</si>
  <si>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</si>
  <si>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</si>
  <si>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</si>
  <si>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</si>
  <si>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</si>
  <si>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</si>
  <si>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</si>
  <si>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</si>
  <si>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</si>
  <si>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</si>
  <si>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</si>
  <si>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</si>
  <si>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</si>
  <si>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</si>
  <si>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</si>
  <si>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</si>
  <si>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</si>
  <si>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</si>
  <si>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</si>
  <si>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</si>
  <si>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</si>
  <si>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</si>
  <si>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</si>
  <si>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</si>
  <si>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</si>
  <si>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</si>
  <si>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</si>
  <si>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</si>
  <si>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</si>
  <si>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</si>
  <si>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</si>
  <si>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</si>
  <si>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</si>
  <si>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</si>
  <si>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</si>
  <si>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</si>
  <si>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</si>
  <si>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</si>
  <si>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</si>
  <si>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</si>
  <si>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</si>
  <si>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</si>
  <si>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</si>
  <si>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</si>
  <si>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</si>
  <si>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</si>
  <si>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</si>
  <si>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</si>
  <si>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</si>
  <si>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</si>
  <si>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</si>
  <si>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</si>
  <si>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</si>
  <si>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</si>
  <si>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</si>
  <si>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</si>
  <si>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</si>
  <si>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</si>
  <si>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</si>
  <si>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</si>
  <si>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</si>
  <si>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</si>
  <si>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</si>
  <si>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</si>
  <si>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</si>
  <si>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</si>
  <si>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</si>
  <si>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</si>
  <si>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</si>
  <si>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</si>
  <si>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</si>
  <si>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</si>
  <si>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</si>
  <si>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</si>
  <si>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</si>
  <si>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</si>
  <si>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</si>
  <si>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</si>
  <si>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</si>
  <si>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</si>
  <si>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</si>
  <si>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</si>
  <si>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</si>
  <si>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</si>
  <si>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11/20/2025</t>
  </si>
  <si>
    <t>Enrollment Growth Funding                     (Session Law 2024-55)</t>
  </si>
  <si>
    <t>Alloc:  12/18/2024</t>
  </si>
  <si>
    <t>Alloc: 12/18/2024</t>
  </si>
  <si>
    <t xml:space="preserve">Disaster Recovery Act of 2024 Part II REALLOCATION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</si>
</sst>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76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4" fontId="7" fillId="0" borderId="4" xfId="0" quotePrefix="1" applyNumberFormat="1" applyFont="1" applyFill="1" applyBorder="1" applyAlignment="1">
      <alignment horizontal="center" wrapText="1"/>
    </xf>
    <xf numFmtId="4" fontId="7" fillId="0" borderId="4" xfId="0" quotePrefix="1" applyNumberFormat="1" applyFont="1" applyFill="1" applyBorder="1" applyAlignment="1">
      <alignment horizontal="center" vertical="center" wrapText="1"/>
    </xf>
    <xf numFmtId="4" fontId="6" fillId="0" borderId="4" xfId="0" quotePrefix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0" xfId="1" applyFont="1" applyFill="1" applyBorder="1"/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V1" dT="2024-09-26T16:21:23.20" personId="{0855A823-25DD-4C38-BC34-9959B28A88A9}" id="{84E97A23-BCE9-4EC2-8163-F2825D11D0E6}">
    <text xml:space="preserve">PURPOSE CODE 376 NOT IN CBAS
</text>
  </threadedComment>
  <threadedComment ref="CO1" dT="2024-03-26T18:57:53.70" personId="{0855A823-25DD-4C38-BC34-9959B28A88A9}" id="{AD5927A4-2E6D-4715-A9B7-795DB5355450}">
    <text>FC06
SBCC 03.15.2024</text>
  </threadedComment>
  <threadedComment ref="BJ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BK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BL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8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8" sqref="C68"/>
    </sheetView>
  </sheetViews>
  <sheetFormatPr defaultRowHeight="14.4" x14ac:dyDescent="0.3"/>
  <cols>
    <col min="2" max="2" width="32" bestFit="1" customWidth="1"/>
    <col min="3" max="3" width="18.5546875" style="32" customWidth="1"/>
    <col min="4" max="11" width="19.5546875" style="32" customWidth="1"/>
    <col min="12" max="20" width="21.109375" style="32" customWidth="1"/>
    <col min="21" max="23" width="16.6640625" style="32" customWidth="1"/>
    <col min="24" max="24" width="16.88671875" style="32" bestFit="1" customWidth="1"/>
    <col min="25" max="30" width="16.88671875" style="32" customWidth="1"/>
    <col min="31" max="31" width="20" style="32" customWidth="1"/>
    <col min="32" max="46" width="20.33203125" style="32" customWidth="1"/>
    <col min="47" max="47" width="23.33203125" style="32" customWidth="1"/>
    <col min="48" max="48" width="22.5546875" style="32" customWidth="1"/>
    <col min="49" max="49" width="24.44140625" style="32" customWidth="1"/>
    <col min="50" max="51" width="20.33203125" style="32" customWidth="1"/>
    <col min="52" max="54" width="24.88671875" style="32" customWidth="1"/>
    <col min="55" max="58" width="23.44140625" style="32" customWidth="1"/>
    <col min="59" max="63" width="20.33203125" style="32" customWidth="1"/>
    <col min="64" max="78" width="23.33203125" style="32" customWidth="1"/>
    <col min="79" max="81" width="27.6640625" style="32" customWidth="1"/>
    <col min="82" max="82" width="19" style="32" customWidth="1"/>
    <col min="83" max="83" width="24.6640625" style="32" customWidth="1"/>
    <col min="84" max="87" width="24.5546875" style="32" customWidth="1"/>
    <col min="88" max="90" width="24.33203125" style="32" customWidth="1"/>
    <col min="91" max="91" width="19" style="32" customWidth="1"/>
    <col min="92" max="92" width="23.33203125" style="32" customWidth="1"/>
    <col min="93" max="93" width="21.33203125" customWidth="1"/>
    <col min="94" max="96" width="21.6640625" customWidth="1"/>
    <col min="235" max="235" width="24.5546875" customWidth="1"/>
    <col min="236" max="236" width="16.6640625" customWidth="1"/>
    <col min="237" max="287" width="16.33203125" customWidth="1"/>
    <col min="491" max="491" width="24.5546875" customWidth="1"/>
    <col min="492" max="492" width="16.6640625" customWidth="1"/>
    <col min="493" max="543" width="16.33203125" customWidth="1"/>
    <col min="747" max="747" width="24.5546875" customWidth="1"/>
    <col min="748" max="748" width="16.6640625" customWidth="1"/>
    <col min="749" max="799" width="16.33203125" customWidth="1"/>
    <col min="1003" max="1003" width="24.5546875" customWidth="1"/>
    <col min="1004" max="1004" width="16.6640625" customWidth="1"/>
    <col min="1005" max="1055" width="16.33203125" customWidth="1"/>
    <col min="1259" max="1259" width="24.5546875" customWidth="1"/>
    <col min="1260" max="1260" width="16.6640625" customWidth="1"/>
    <col min="1261" max="1311" width="16.33203125" customWidth="1"/>
    <col min="1515" max="1515" width="24.5546875" customWidth="1"/>
    <col min="1516" max="1516" width="16.6640625" customWidth="1"/>
    <col min="1517" max="1567" width="16.33203125" customWidth="1"/>
    <col min="1771" max="1771" width="24.5546875" customWidth="1"/>
    <col min="1772" max="1772" width="16.6640625" customWidth="1"/>
    <col min="1773" max="1823" width="16.33203125" customWidth="1"/>
    <col min="2027" max="2027" width="24.5546875" customWidth="1"/>
    <col min="2028" max="2028" width="16.6640625" customWidth="1"/>
    <col min="2029" max="2079" width="16.33203125" customWidth="1"/>
    <col min="2283" max="2283" width="24.5546875" customWidth="1"/>
    <col min="2284" max="2284" width="16.6640625" customWidth="1"/>
    <col min="2285" max="2335" width="16.33203125" customWidth="1"/>
    <col min="2539" max="2539" width="24.5546875" customWidth="1"/>
    <col min="2540" max="2540" width="16.6640625" customWidth="1"/>
    <col min="2541" max="2591" width="16.33203125" customWidth="1"/>
    <col min="2795" max="2795" width="24.5546875" customWidth="1"/>
    <col min="2796" max="2796" width="16.6640625" customWidth="1"/>
    <col min="2797" max="2847" width="16.33203125" customWidth="1"/>
    <col min="3051" max="3051" width="24.5546875" customWidth="1"/>
    <col min="3052" max="3052" width="16.6640625" customWidth="1"/>
    <col min="3053" max="3103" width="16.33203125" customWidth="1"/>
    <col min="3307" max="3307" width="24.5546875" customWidth="1"/>
    <col min="3308" max="3308" width="16.6640625" customWidth="1"/>
    <col min="3309" max="3359" width="16.33203125" customWidth="1"/>
    <col min="3563" max="3563" width="24.5546875" customWidth="1"/>
    <col min="3564" max="3564" width="16.6640625" customWidth="1"/>
    <col min="3565" max="3615" width="16.33203125" customWidth="1"/>
    <col min="3819" max="3819" width="24.5546875" customWidth="1"/>
    <col min="3820" max="3820" width="16.6640625" customWidth="1"/>
    <col min="3821" max="3871" width="16.33203125" customWidth="1"/>
    <col min="4075" max="4075" width="24.5546875" customWidth="1"/>
    <col min="4076" max="4076" width="16.6640625" customWidth="1"/>
    <col min="4077" max="4127" width="16.33203125" customWidth="1"/>
    <col min="4331" max="4331" width="24.5546875" customWidth="1"/>
    <col min="4332" max="4332" width="16.6640625" customWidth="1"/>
    <col min="4333" max="4383" width="16.33203125" customWidth="1"/>
    <col min="4587" max="4587" width="24.5546875" customWidth="1"/>
    <col min="4588" max="4588" width="16.6640625" customWidth="1"/>
    <col min="4589" max="4639" width="16.33203125" customWidth="1"/>
    <col min="4843" max="4843" width="24.5546875" customWidth="1"/>
    <col min="4844" max="4844" width="16.6640625" customWidth="1"/>
    <col min="4845" max="4895" width="16.33203125" customWidth="1"/>
    <col min="5099" max="5099" width="24.5546875" customWidth="1"/>
    <col min="5100" max="5100" width="16.6640625" customWidth="1"/>
    <col min="5101" max="5151" width="16.33203125" customWidth="1"/>
    <col min="5355" max="5355" width="24.5546875" customWidth="1"/>
    <col min="5356" max="5356" width="16.6640625" customWidth="1"/>
    <col min="5357" max="5407" width="16.33203125" customWidth="1"/>
    <col min="5611" max="5611" width="24.5546875" customWidth="1"/>
    <col min="5612" max="5612" width="16.6640625" customWidth="1"/>
    <col min="5613" max="5663" width="16.33203125" customWidth="1"/>
    <col min="5867" max="5867" width="24.5546875" customWidth="1"/>
    <col min="5868" max="5868" width="16.6640625" customWidth="1"/>
    <col min="5869" max="5919" width="16.33203125" customWidth="1"/>
    <col min="6123" max="6123" width="24.5546875" customWidth="1"/>
    <col min="6124" max="6124" width="16.6640625" customWidth="1"/>
    <col min="6125" max="6175" width="16.33203125" customWidth="1"/>
    <col min="6379" max="6379" width="24.5546875" customWidth="1"/>
    <col min="6380" max="6380" width="16.6640625" customWidth="1"/>
    <col min="6381" max="6431" width="16.33203125" customWidth="1"/>
    <col min="6635" max="6635" width="24.5546875" customWidth="1"/>
    <col min="6636" max="6636" width="16.6640625" customWidth="1"/>
    <col min="6637" max="6687" width="16.33203125" customWidth="1"/>
    <col min="6891" max="6891" width="24.5546875" customWidth="1"/>
    <col min="6892" max="6892" width="16.6640625" customWidth="1"/>
    <col min="6893" max="6943" width="16.33203125" customWidth="1"/>
    <col min="7147" max="7147" width="24.5546875" customWidth="1"/>
    <col min="7148" max="7148" width="16.6640625" customWidth="1"/>
    <col min="7149" max="7199" width="16.33203125" customWidth="1"/>
    <col min="7403" max="7403" width="24.5546875" customWidth="1"/>
    <col min="7404" max="7404" width="16.6640625" customWidth="1"/>
    <col min="7405" max="7455" width="16.33203125" customWidth="1"/>
    <col min="7659" max="7659" width="24.5546875" customWidth="1"/>
    <col min="7660" max="7660" width="16.6640625" customWidth="1"/>
    <col min="7661" max="7711" width="16.33203125" customWidth="1"/>
    <col min="7915" max="7915" width="24.5546875" customWidth="1"/>
    <col min="7916" max="7916" width="16.6640625" customWidth="1"/>
    <col min="7917" max="7967" width="16.33203125" customWidth="1"/>
    <col min="8171" max="8171" width="24.5546875" customWidth="1"/>
    <col min="8172" max="8172" width="16.6640625" customWidth="1"/>
    <col min="8173" max="8223" width="16.33203125" customWidth="1"/>
    <col min="8427" max="8427" width="24.5546875" customWidth="1"/>
    <col min="8428" max="8428" width="16.6640625" customWidth="1"/>
    <col min="8429" max="8479" width="16.33203125" customWidth="1"/>
    <col min="8683" max="8683" width="24.5546875" customWidth="1"/>
    <col min="8684" max="8684" width="16.6640625" customWidth="1"/>
    <col min="8685" max="8735" width="16.33203125" customWidth="1"/>
    <col min="8939" max="8939" width="24.5546875" customWidth="1"/>
    <col min="8940" max="8940" width="16.6640625" customWidth="1"/>
    <col min="8941" max="8991" width="16.33203125" customWidth="1"/>
    <col min="9195" max="9195" width="24.5546875" customWidth="1"/>
    <col min="9196" max="9196" width="16.6640625" customWidth="1"/>
    <col min="9197" max="9247" width="16.33203125" customWidth="1"/>
    <col min="9451" max="9451" width="24.5546875" customWidth="1"/>
    <col min="9452" max="9452" width="16.6640625" customWidth="1"/>
    <col min="9453" max="9503" width="16.33203125" customWidth="1"/>
    <col min="9707" max="9707" width="24.5546875" customWidth="1"/>
    <col min="9708" max="9708" width="16.6640625" customWidth="1"/>
    <col min="9709" max="9759" width="16.33203125" customWidth="1"/>
    <col min="9963" max="9963" width="24.5546875" customWidth="1"/>
    <col min="9964" max="9964" width="16.6640625" customWidth="1"/>
    <col min="9965" max="10015" width="16.33203125" customWidth="1"/>
    <col min="10219" max="10219" width="24.5546875" customWidth="1"/>
    <col min="10220" max="10220" width="16.6640625" customWidth="1"/>
    <col min="10221" max="10271" width="16.33203125" customWidth="1"/>
    <col min="10475" max="10475" width="24.5546875" customWidth="1"/>
    <col min="10476" max="10476" width="16.6640625" customWidth="1"/>
    <col min="10477" max="10527" width="16.33203125" customWidth="1"/>
    <col min="10731" max="10731" width="24.5546875" customWidth="1"/>
    <col min="10732" max="10732" width="16.6640625" customWidth="1"/>
    <col min="10733" max="10783" width="16.33203125" customWidth="1"/>
    <col min="10987" max="10987" width="24.5546875" customWidth="1"/>
    <col min="10988" max="10988" width="16.6640625" customWidth="1"/>
    <col min="10989" max="11039" width="16.33203125" customWidth="1"/>
    <col min="11243" max="11243" width="24.5546875" customWidth="1"/>
    <col min="11244" max="11244" width="16.6640625" customWidth="1"/>
    <col min="11245" max="11295" width="16.33203125" customWidth="1"/>
    <col min="11499" max="11499" width="24.5546875" customWidth="1"/>
    <col min="11500" max="11500" width="16.6640625" customWidth="1"/>
    <col min="11501" max="11551" width="16.33203125" customWidth="1"/>
    <col min="11755" max="11755" width="24.5546875" customWidth="1"/>
    <col min="11756" max="11756" width="16.6640625" customWidth="1"/>
    <col min="11757" max="11807" width="16.33203125" customWidth="1"/>
    <col min="12011" max="12011" width="24.5546875" customWidth="1"/>
    <col min="12012" max="12012" width="16.6640625" customWidth="1"/>
    <col min="12013" max="12063" width="16.33203125" customWidth="1"/>
    <col min="12267" max="12267" width="24.5546875" customWidth="1"/>
    <col min="12268" max="12268" width="16.6640625" customWidth="1"/>
    <col min="12269" max="12319" width="16.33203125" customWidth="1"/>
    <col min="12523" max="12523" width="24.5546875" customWidth="1"/>
    <col min="12524" max="12524" width="16.6640625" customWidth="1"/>
    <col min="12525" max="12575" width="16.33203125" customWidth="1"/>
    <col min="12779" max="12779" width="24.5546875" customWidth="1"/>
    <col min="12780" max="12780" width="16.6640625" customWidth="1"/>
    <col min="12781" max="12831" width="16.33203125" customWidth="1"/>
    <col min="13035" max="13035" width="24.5546875" customWidth="1"/>
    <col min="13036" max="13036" width="16.6640625" customWidth="1"/>
    <col min="13037" max="13087" width="16.33203125" customWidth="1"/>
    <col min="13291" max="13291" width="24.5546875" customWidth="1"/>
    <col min="13292" max="13292" width="16.6640625" customWidth="1"/>
    <col min="13293" max="13343" width="16.33203125" customWidth="1"/>
    <col min="13547" max="13547" width="24.5546875" customWidth="1"/>
    <col min="13548" max="13548" width="16.6640625" customWidth="1"/>
    <col min="13549" max="13599" width="16.33203125" customWidth="1"/>
    <col min="13803" max="13803" width="24.5546875" customWidth="1"/>
    <col min="13804" max="13804" width="16.6640625" customWidth="1"/>
    <col min="13805" max="13855" width="16.33203125" customWidth="1"/>
    <col min="14059" max="14059" width="24.5546875" customWidth="1"/>
    <col min="14060" max="14060" width="16.6640625" customWidth="1"/>
    <col min="14061" max="14111" width="16.33203125" customWidth="1"/>
    <col min="14315" max="14315" width="24.5546875" customWidth="1"/>
    <col min="14316" max="14316" width="16.6640625" customWidth="1"/>
    <col min="14317" max="14367" width="16.33203125" customWidth="1"/>
    <col min="14571" max="14571" width="24.5546875" customWidth="1"/>
    <col min="14572" max="14572" width="16.6640625" customWidth="1"/>
    <col min="14573" max="14623" width="16.33203125" customWidth="1"/>
    <col min="14827" max="14827" width="24.5546875" customWidth="1"/>
    <col min="14828" max="14828" width="16.6640625" customWidth="1"/>
    <col min="14829" max="14879" width="16.33203125" customWidth="1"/>
    <col min="15083" max="15083" width="24.5546875" customWidth="1"/>
    <col min="15084" max="15084" width="16.6640625" customWidth="1"/>
    <col min="15085" max="15135" width="16.33203125" customWidth="1"/>
    <col min="15339" max="15339" width="24.5546875" customWidth="1"/>
    <col min="15340" max="15340" width="16.6640625" customWidth="1"/>
    <col min="15341" max="15391" width="16.33203125" customWidth="1"/>
    <col min="15595" max="15595" width="24.5546875" customWidth="1"/>
    <col min="15596" max="15596" width="16.6640625" customWidth="1"/>
    <col min="15597" max="15647" width="16.33203125" customWidth="1"/>
    <col min="15851" max="15851" width="24.5546875" customWidth="1"/>
    <col min="15852" max="15852" width="16.6640625" customWidth="1"/>
    <col min="15853" max="15903" width="16.33203125" customWidth="1"/>
    <col min="16107" max="16107" width="24.5546875" customWidth="1"/>
    <col min="16108" max="16108" width="16.6640625" customWidth="1"/>
    <col min="16109" max="16159" width="16.33203125" customWidth="1"/>
  </cols>
  <sheetData>
    <row r="1" spans="1:96" s="26" customFormat="1" ht="20.399999999999999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35" t="s">
        <v>108</v>
      </c>
      <c r="M1" s="108" t="s">
        <v>108</v>
      </c>
      <c r="N1" s="108" t="s">
        <v>108</v>
      </c>
      <c r="O1" s="108" t="s">
        <v>108</v>
      </c>
      <c r="P1" s="108" t="s">
        <v>108</v>
      </c>
      <c r="Q1" s="108" t="s">
        <v>108</v>
      </c>
      <c r="R1" s="108" t="s">
        <v>108</v>
      </c>
      <c r="S1" s="108" t="s">
        <v>108</v>
      </c>
      <c r="T1" s="60" t="s">
        <v>108</v>
      </c>
      <c r="U1" s="129" t="s">
        <v>108</v>
      </c>
      <c r="V1" s="47" t="s">
        <v>108</v>
      </c>
      <c r="W1" s="47" t="s">
        <v>108</v>
      </c>
      <c r="X1" s="47" t="s">
        <v>108</v>
      </c>
      <c r="Y1" s="47" t="s">
        <v>108</v>
      </c>
      <c r="Z1" s="47" t="s">
        <v>108</v>
      </c>
      <c r="AA1" s="48" t="s">
        <v>108</v>
      </c>
      <c r="AB1" s="48" t="s">
        <v>108</v>
      </c>
      <c r="AC1" s="48" t="s">
        <v>108</v>
      </c>
      <c r="AD1" s="48" t="s">
        <v>108</v>
      </c>
      <c r="AE1" s="60" t="s">
        <v>290</v>
      </c>
      <c r="AF1" s="60" t="s">
        <v>135</v>
      </c>
      <c r="AG1" s="75" t="s">
        <v>108</v>
      </c>
      <c r="AH1" s="60" t="s">
        <v>135</v>
      </c>
      <c r="AI1" s="60" t="s">
        <v>135</v>
      </c>
      <c r="AJ1" s="60" t="s">
        <v>135</v>
      </c>
      <c r="AK1" s="60" t="s">
        <v>135</v>
      </c>
      <c r="AL1" s="60" t="s">
        <v>135</v>
      </c>
      <c r="AM1" s="60" t="s">
        <v>135</v>
      </c>
      <c r="AN1" s="60" t="s">
        <v>135</v>
      </c>
      <c r="AO1" s="60" t="s">
        <v>135</v>
      </c>
      <c r="AP1" s="60" t="s">
        <v>135</v>
      </c>
      <c r="AQ1" s="60" t="s">
        <v>135</v>
      </c>
      <c r="AR1" s="60" t="s">
        <v>135</v>
      </c>
      <c r="AS1" s="60" t="s">
        <v>135</v>
      </c>
      <c r="AT1" s="65" t="s">
        <v>189</v>
      </c>
      <c r="AU1" s="65" t="s">
        <v>108</v>
      </c>
      <c r="AV1" s="65" t="s">
        <v>108</v>
      </c>
      <c r="AW1" s="65" t="s">
        <v>108</v>
      </c>
      <c r="AX1" s="69" t="s">
        <v>108</v>
      </c>
      <c r="AY1" s="69" t="s">
        <v>108</v>
      </c>
      <c r="AZ1" s="80" t="s">
        <v>212</v>
      </c>
      <c r="BA1" s="80" t="s">
        <v>212</v>
      </c>
      <c r="BB1" s="73" t="s">
        <v>217</v>
      </c>
      <c r="BC1" s="73" t="s">
        <v>173</v>
      </c>
      <c r="BD1" s="73" t="s">
        <v>173</v>
      </c>
      <c r="BE1" s="102" t="s">
        <v>108</v>
      </c>
      <c r="BF1" s="102" t="s">
        <v>108</v>
      </c>
      <c r="BG1" s="73" t="s">
        <v>177</v>
      </c>
      <c r="BH1" s="73" t="s">
        <v>177</v>
      </c>
      <c r="BI1" s="65" t="s">
        <v>108</v>
      </c>
      <c r="BJ1" s="48" t="s">
        <v>148</v>
      </c>
      <c r="BK1" s="48" t="s">
        <v>148</v>
      </c>
      <c r="BL1" s="48" t="s">
        <v>148</v>
      </c>
      <c r="BM1" s="85" t="s">
        <v>222</v>
      </c>
      <c r="BN1" s="85" t="s">
        <v>222</v>
      </c>
      <c r="BO1" s="73" t="s">
        <v>108</v>
      </c>
      <c r="BP1" s="90" t="s">
        <v>226</v>
      </c>
      <c r="BQ1" s="90" t="s">
        <v>226</v>
      </c>
      <c r="BR1" s="90" t="s">
        <v>226</v>
      </c>
      <c r="BS1" s="90" t="s">
        <v>226</v>
      </c>
      <c r="BT1" s="142" t="s">
        <v>302</v>
      </c>
      <c r="BU1" s="65" t="s">
        <v>231</v>
      </c>
      <c r="BV1" s="65" t="s">
        <v>222</v>
      </c>
      <c r="BW1" s="94" t="s">
        <v>212</v>
      </c>
      <c r="BX1" s="94" t="s">
        <v>212</v>
      </c>
      <c r="BY1" s="94" t="s">
        <v>212</v>
      </c>
      <c r="BZ1" s="94" t="s">
        <v>212</v>
      </c>
      <c r="CA1" s="65" t="s">
        <v>212</v>
      </c>
      <c r="CB1" s="65" t="s">
        <v>212</v>
      </c>
      <c r="CC1" s="65" t="s">
        <v>212</v>
      </c>
      <c r="CD1" s="65" t="s">
        <v>177</v>
      </c>
      <c r="CE1" s="149" t="s">
        <v>315</v>
      </c>
      <c r="CF1" s="149" t="s">
        <v>315</v>
      </c>
      <c r="CG1" s="149" t="s">
        <v>315</v>
      </c>
      <c r="CH1" s="172" t="s">
        <v>315</v>
      </c>
      <c r="CI1" s="172" t="s">
        <v>315</v>
      </c>
      <c r="CJ1" s="165" t="s">
        <v>315</v>
      </c>
      <c r="CK1" s="165" t="s">
        <v>315</v>
      </c>
      <c r="CL1" s="165" t="s">
        <v>315</v>
      </c>
      <c r="CM1" s="84" t="s">
        <v>257</v>
      </c>
      <c r="CN1" s="73" t="s">
        <v>244</v>
      </c>
      <c r="CO1" s="100" t="s">
        <v>249</v>
      </c>
      <c r="CP1" s="116" t="s">
        <v>272</v>
      </c>
      <c r="CQ1" s="116" t="s">
        <v>272</v>
      </c>
      <c r="CR1" s="116" t="s">
        <v>272</v>
      </c>
    </row>
    <row r="2" spans="1:96" s="1" customFormat="1" ht="10.199999999999999" x14ac:dyDescent="0.2">
      <c r="A2" s="1" t="s">
        <v>107</v>
      </c>
      <c r="B2" s="54"/>
      <c r="C2" s="55"/>
      <c r="D2" s="28"/>
      <c r="E2" s="122" t="s">
        <v>269</v>
      </c>
      <c r="F2" s="122" t="s">
        <v>269</v>
      </c>
      <c r="G2" s="122" t="s">
        <v>303</v>
      </c>
      <c r="H2" s="122">
        <v>45588</v>
      </c>
      <c r="I2" s="122" t="s">
        <v>316</v>
      </c>
      <c r="J2" s="122">
        <v>45613</v>
      </c>
      <c r="K2" s="122" t="s">
        <v>321</v>
      </c>
      <c r="L2" s="136" t="s">
        <v>268</v>
      </c>
      <c r="M2" s="109" t="s">
        <v>268</v>
      </c>
      <c r="N2" s="109" t="s">
        <v>298</v>
      </c>
      <c r="O2" s="109" t="s">
        <v>298</v>
      </c>
      <c r="P2" s="109" t="s">
        <v>314</v>
      </c>
      <c r="Q2" s="109" t="s">
        <v>314</v>
      </c>
      <c r="R2" s="109" t="s">
        <v>322</v>
      </c>
      <c r="S2" s="109" t="s">
        <v>322</v>
      </c>
      <c r="T2" s="155" t="s">
        <v>319</v>
      </c>
      <c r="U2" s="130" t="s">
        <v>59</v>
      </c>
      <c r="V2" s="39" t="s">
        <v>59</v>
      </c>
      <c r="W2" s="39" t="s">
        <v>59</v>
      </c>
      <c r="X2" s="39" t="s">
        <v>265</v>
      </c>
      <c r="Y2" s="39" t="s">
        <v>116</v>
      </c>
      <c r="Z2" s="39" t="s">
        <v>130</v>
      </c>
      <c r="AA2" s="36" t="s">
        <v>167</v>
      </c>
      <c r="AB2" s="36" t="s">
        <v>167</v>
      </c>
      <c r="AC2" s="36" t="s">
        <v>167</v>
      </c>
      <c r="AD2" s="36" t="s">
        <v>167</v>
      </c>
      <c r="AE2" s="61" t="s">
        <v>295</v>
      </c>
      <c r="AF2" s="61" t="s">
        <v>194</v>
      </c>
      <c r="AG2" s="76" t="s">
        <v>184</v>
      </c>
      <c r="AH2" s="61" t="s">
        <v>195</v>
      </c>
      <c r="AI2" s="61" t="s">
        <v>187</v>
      </c>
      <c r="AJ2" s="61" t="s">
        <v>188</v>
      </c>
      <c r="AK2" s="61" t="s">
        <v>157</v>
      </c>
      <c r="AL2" s="61" t="s">
        <v>296</v>
      </c>
      <c r="AM2" s="61" t="s">
        <v>187</v>
      </c>
      <c r="AN2" s="61" t="s">
        <v>188</v>
      </c>
      <c r="AO2" s="61" t="s">
        <v>157</v>
      </c>
      <c r="AP2" s="61" t="s">
        <v>157</v>
      </c>
      <c r="AQ2" s="61" t="s">
        <v>297</v>
      </c>
      <c r="AR2" s="61" t="s">
        <v>304</v>
      </c>
      <c r="AS2" s="61" t="s">
        <v>158</v>
      </c>
      <c r="AT2" s="66" t="s">
        <v>193</v>
      </c>
      <c r="AU2" s="66" t="s">
        <v>280</v>
      </c>
      <c r="AV2" s="66" t="s">
        <v>160</v>
      </c>
      <c r="AW2" s="66" t="s">
        <v>211</v>
      </c>
      <c r="AX2" s="70" t="s">
        <v>172</v>
      </c>
      <c r="AY2" s="70" t="s">
        <v>172</v>
      </c>
      <c r="AZ2" s="81" t="s">
        <v>214</v>
      </c>
      <c r="BA2" s="81" t="s">
        <v>305</v>
      </c>
      <c r="BB2" s="66" t="s">
        <v>221</v>
      </c>
      <c r="BC2" s="66" t="s">
        <v>167</v>
      </c>
      <c r="BD2" s="66" t="s">
        <v>167</v>
      </c>
      <c r="BE2" s="107" t="s">
        <v>282</v>
      </c>
      <c r="BF2" s="107" t="s">
        <v>280</v>
      </c>
      <c r="BG2" s="74" t="s">
        <v>167</v>
      </c>
      <c r="BH2" s="74" t="s">
        <v>167</v>
      </c>
      <c r="BI2" s="74" t="s">
        <v>214</v>
      </c>
      <c r="BJ2" s="64" t="s">
        <v>160</v>
      </c>
      <c r="BK2" s="64" t="s">
        <v>165</v>
      </c>
      <c r="BL2" s="64" t="s">
        <v>160</v>
      </c>
      <c r="BM2" s="86" t="s">
        <v>214</v>
      </c>
      <c r="BN2" s="86" t="s">
        <v>280</v>
      </c>
      <c r="BO2" s="74" t="s">
        <v>207</v>
      </c>
      <c r="BP2" s="91" t="s">
        <v>229</v>
      </c>
      <c r="BQ2" s="91" t="s">
        <v>283</v>
      </c>
      <c r="BR2" s="91" t="s">
        <v>283</v>
      </c>
      <c r="BS2" s="91" t="s">
        <v>298</v>
      </c>
      <c r="BT2" s="143" t="s">
        <v>296</v>
      </c>
      <c r="BU2" s="66" t="s">
        <v>214</v>
      </c>
      <c r="BV2" s="66" t="s">
        <v>284</v>
      </c>
      <c r="BW2" s="95" t="s">
        <v>214</v>
      </c>
      <c r="BX2" s="95" t="s">
        <v>305</v>
      </c>
      <c r="BY2" s="95" t="s">
        <v>321</v>
      </c>
      <c r="BZ2" s="95" t="s">
        <v>321</v>
      </c>
      <c r="CA2" s="99" t="s">
        <v>229</v>
      </c>
      <c r="CB2" s="99" t="s">
        <v>322</v>
      </c>
      <c r="CC2" s="99" t="s">
        <v>322</v>
      </c>
      <c r="CD2" s="66" t="s">
        <v>204</v>
      </c>
      <c r="CE2" s="150" t="s">
        <v>304</v>
      </c>
      <c r="CF2" s="150" t="s">
        <v>304</v>
      </c>
      <c r="CG2" s="150" t="s">
        <v>322</v>
      </c>
      <c r="CH2" s="173" t="s">
        <v>322</v>
      </c>
      <c r="CI2" s="173" t="s">
        <v>322</v>
      </c>
      <c r="CJ2" s="166" t="s">
        <v>304</v>
      </c>
      <c r="CK2" s="166" t="s">
        <v>322</v>
      </c>
      <c r="CL2" s="166" t="s">
        <v>322</v>
      </c>
      <c r="CM2" s="101" t="s">
        <v>187</v>
      </c>
      <c r="CN2" s="66" t="s">
        <v>214</v>
      </c>
      <c r="CO2" s="99" t="s">
        <v>211</v>
      </c>
      <c r="CP2" s="66" t="s">
        <v>275</v>
      </c>
      <c r="CQ2" s="66" t="s">
        <v>322</v>
      </c>
      <c r="CR2" s="66" t="s">
        <v>322</v>
      </c>
    </row>
    <row r="3" spans="1:96" s="1" customFormat="1" ht="10.8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37" t="s">
        <v>270</v>
      </c>
      <c r="M3" s="110" t="s">
        <v>270</v>
      </c>
      <c r="N3" s="110" t="s">
        <v>270</v>
      </c>
      <c r="O3" s="110" t="s">
        <v>270</v>
      </c>
      <c r="P3" s="110" t="s">
        <v>270</v>
      </c>
      <c r="Q3" s="110" t="s">
        <v>270</v>
      </c>
      <c r="R3" s="110" t="s">
        <v>270</v>
      </c>
      <c r="S3" s="110" t="s">
        <v>270</v>
      </c>
      <c r="T3" s="61" t="s">
        <v>317</v>
      </c>
      <c r="U3" s="130" t="s">
        <v>264</v>
      </c>
      <c r="V3" s="39" t="s">
        <v>264</v>
      </c>
      <c r="W3" s="40" t="s">
        <v>131</v>
      </c>
      <c r="X3" s="40" t="s">
        <v>264</v>
      </c>
      <c r="Y3" s="40" t="s">
        <v>264</v>
      </c>
      <c r="Z3" s="40" t="s">
        <v>264</v>
      </c>
      <c r="AA3" s="36" t="s">
        <v>141</v>
      </c>
      <c r="AB3" s="36" t="s">
        <v>141</v>
      </c>
      <c r="AC3" s="36" t="s">
        <v>141</v>
      </c>
      <c r="AD3" s="36" t="s">
        <v>141</v>
      </c>
      <c r="AE3" s="61" t="s">
        <v>293</v>
      </c>
      <c r="AF3" s="61" t="s">
        <v>138</v>
      </c>
      <c r="AG3" s="77" t="s">
        <v>138</v>
      </c>
      <c r="AH3" s="61" t="s">
        <v>144</v>
      </c>
      <c r="AI3" s="61" t="s">
        <v>186</v>
      </c>
      <c r="AJ3" s="61" t="s">
        <v>186</v>
      </c>
      <c r="AK3" s="61" t="s">
        <v>186</v>
      </c>
      <c r="AL3" s="61" t="s">
        <v>186</v>
      </c>
      <c r="AM3" s="61" t="s">
        <v>186</v>
      </c>
      <c r="AN3" s="61" t="s">
        <v>186</v>
      </c>
      <c r="AO3" s="61" t="s">
        <v>144</v>
      </c>
      <c r="AP3" s="61" t="s">
        <v>144</v>
      </c>
      <c r="AQ3" s="61" t="s">
        <v>144</v>
      </c>
      <c r="AR3" s="61" t="s">
        <v>144</v>
      </c>
      <c r="AS3" s="61" t="s">
        <v>144</v>
      </c>
      <c r="AT3" s="66" t="s">
        <v>138</v>
      </c>
      <c r="AU3" s="66" t="s">
        <v>138</v>
      </c>
      <c r="AV3" s="66" t="s">
        <v>161</v>
      </c>
      <c r="AW3" s="66" t="s">
        <v>208</v>
      </c>
      <c r="AX3" s="70" t="s">
        <v>138</v>
      </c>
      <c r="AY3" s="70" t="s">
        <v>171</v>
      </c>
      <c r="AZ3" s="81" t="s">
        <v>215</v>
      </c>
      <c r="BA3" s="81" t="s">
        <v>215</v>
      </c>
      <c r="BB3" s="66" t="s">
        <v>220</v>
      </c>
      <c r="BC3" s="66" t="s">
        <v>176</v>
      </c>
      <c r="BD3" s="66" t="s">
        <v>138</v>
      </c>
      <c r="BE3" s="103" t="s">
        <v>138</v>
      </c>
      <c r="BF3" s="103" t="s">
        <v>138</v>
      </c>
      <c r="BG3" s="66" t="s">
        <v>138</v>
      </c>
      <c r="BH3" s="66" t="s">
        <v>138</v>
      </c>
      <c r="BI3" s="74" t="s">
        <v>138</v>
      </c>
      <c r="BJ3" s="36" t="s">
        <v>138</v>
      </c>
      <c r="BK3" s="36" t="s">
        <v>138</v>
      </c>
      <c r="BL3" s="36" t="s">
        <v>138</v>
      </c>
      <c r="BM3" s="86" t="s">
        <v>223</v>
      </c>
      <c r="BN3" s="86" t="s">
        <v>223</v>
      </c>
      <c r="BO3" s="74" t="s">
        <v>201</v>
      </c>
      <c r="BP3" s="91" t="s">
        <v>230</v>
      </c>
      <c r="BQ3" s="91" t="s">
        <v>230</v>
      </c>
      <c r="BR3" s="91" t="s">
        <v>230</v>
      </c>
      <c r="BS3" s="91" t="s">
        <v>230</v>
      </c>
      <c r="BT3" s="143" t="s">
        <v>299</v>
      </c>
      <c r="BU3" s="66" t="s">
        <v>234</v>
      </c>
      <c r="BV3" s="66" t="s">
        <v>138</v>
      </c>
      <c r="BW3" s="96" t="s">
        <v>237</v>
      </c>
      <c r="BX3" s="96" t="s">
        <v>237</v>
      </c>
      <c r="BY3" s="96" t="s">
        <v>237</v>
      </c>
      <c r="BZ3" s="96" t="s">
        <v>237</v>
      </c>
      <c r="CA3" s="66" t="s">
        <v>241</v>
      </c>
      <c r="CB3" s="66" t="s">
        <v>241</v>
      </c>
      <c r="CC3" s="66" t="s">
        <v>241</v>
      </c>
      <c r="CD3" s="66" t="s">
        <v>205</v>
      </c>
      <c r="CE3" s="151" t="s">
        <v>307</v>
      </c>
      <c r="CF3" s="151" t="s">
        <v>307</v>
      </c>
      <c r="CG3" s="151" t="s">
        <v>307</v>
      </c>
      <c r="CH3" s="81" t="s">
        <v>307</v>
      </c>
      <c r="CI3" s="81" t="s">
        <v>307</v>
      </c>
      <c r="CJ3" s="167" t="s">
        <v>307</v>
      </c>
      <c r="CK3" s="167" t="s">
        <v>307</v>
      </c>
      <c r="CL3" s="167" t="s">
        <v>307</v>
      </c>
      <c r="CM3" s="36" t="s">
        <v>260</v>
      </c>
      <c r="CN3" s="66" t="s">
        <v>247</v>
      </c>
      <c r="CO3" s="66" t="s">
        <v>252</v>
      </c>
      <c r="CP3" s="66" t="s">
        <v>276</v>
      </c>
      <c r="CQ3" s="66" t="s">
        <v>276</v>
      </c>
      <c r="CR3" s="66" t="s">
        <v>276</v>
      </c>
    </row>
    <row r="4" spans="1:96" s="2" customFormat="1" ht="42" thickBot="1" x14ac:dyDescent="0.35">
      <c r="B4" s="16"/>
      <c r="C4" s="159" t="s">
        <v>0</v>
      </c>
      <c r="D4" s="158" t="s">
        <v>125</v>
      </c>
      <c r="E4" s="124" t="s">
        <v>266</v>
      </c>
      <c r="F4" s="124" t="s">
        <v>266</v>
      </c>
      <c r="G4" s="124" t="s">
        <v>266</v>
      </c>
      <c r="H4" s="124" t="s">
        <v>266</v>
      </c>
      <c r="I4" s="124" t="s">
        <v>266</v>
      </c>
      <c r="J4" s="124" t="s">
        <v>266</v>
      </c>
      <c r="K4" s="124" t="s">
        <v>266</v>
      </c>
      <c r="L4" s="111" t="s">
        <v>266</v>
      </c>
      <c r="M4" s="146" t="s">
        <v>266</v>
      </c>
      <c r="N4" s="146" t="s">
        <v>266</v>
      </c>
      <c r="O4" s="146" t="s">
        <v>266</v>
      </c>
      <c r="P4" s="146" t="s">
        <v>266</v>
      </c>
      <c r="Q4" s="146" t="s">
        <v>266</v>
      </c>
      <c r="R4" s="146" t="s">
        <v>266</v>
      </c>
      <c r="S4" s="146" t="s">
        <v>266</v>
      </c>
      <c r="T4" s="156" t="s">
        <v>320</v>
      </c>
      <c r="U4" s="163" t="s">
        <v>112</v>
      </c>
      <c r="V4" s="163"/>
      <c r="W4" s="163"/>
      <c r="X4" s="163"/>
      <c r="Y4" s="163"/>
      <c r="Z4" s="164"/>
      <c r="AA4" s="160" t="s">
        <v>132</v>
      </c>
      <c r="AB4" s="161"/>
      <c r="AC4" s="161"/>
      <c r="AD4" s="162"/>
      <c r="AE4" s="141" t="s">
        <v>292</v>
      </c>
      <c r="AF4" s="62" t="s">
        <v>139</v>
      </c>
      <c r="AG4" s="78" t="s">
        <v>182</v>
      </c>
      <c r="AH4" s="62" t="s">
        <v>143</v>
      </c>
      <c r="AI4" s="62" t="s">
        <v>143</v>
      </c>
      <c r="AJ4" s="62" t="s">
        <v>143</v>
      </c>
      <c r="AK4" s="62" t="s">
        <v>143</v>
      </c>
      <c r="AL4" s="62" t="s">
        <v>143</v>
      </c>
      <c r="AM4" s="62" t="s">
        <v>146</v>
      </c>
      <c r="AN4" s="62" t="s">
        <v>146</v>
      </c>
      <c r="AO4" s="62" t="s">
        <v>146</v>
      </c>
      <c r="AP4" s="62" t="s">
        <v>146</v>
      </c>
      <c r="AQ4" s="62" t="s">
        <v>146</v>
      </c>
      <c r="AR4" s="62" t="s">
        <v>146</v>
      </c>
      <c r="AS4" s="62" t="s">
        <v>146</v>
      </c>
      <c r="AT4" s="67" t="s">
        <v>190</v>
      </c>
      <c r="AU4" s="67" t="s">
        <v>278</v>
      </c>
      <c r="AV4" s="67" t="s">
        <v>162</v>
      </c>
      <c r="AW4" s="67" t="s">
        <v>209</v>
      </c>
      <c r="AX4" s="71" t="s">
        <v>168</v>
      </c>
      <c r="AY4" s="71" t="s">
        <v>170</v>
      </c>
      <c r="AZ4" s="82" t="s">
        <v>216</v>
      </c>
      <c r="BA4" s="82" t="s">
        <v>216</v>
      </c>
      <c r="BB4" s="67" t="s">
        <v>218</v>
      </c>
      <c r="BC4" s="67" t="s">
        <v>174</v>
      </c>
      <c r="BD4" s="67" t="s">
        <v>196</v>
      </c>
      <c r="BE4" s="104" t="s">
        <v>261</v>
      </c>
      <c r="BF4" s="104" t="s">
        <v>287</v>
      </c>
      <c r="BG4" s="67" t="s">
        <v>289</v>
      </c>
      <c r="BH4" s="67" t="s">
        <v>178</v>
      </c>
      <c r="BI4" s="67" t="s">
        <v>254</v>
      </c>
      <c r="BJ4" s="37" t="s">
        <v>156</v>
      </c>
      <c r="BK4" s="37" t="s">
        <v>152</v>
      </c>
      <c r="BL4" s="37" t="s">
        <v>149</v>
      </c>
      <c r="BM4" s="87" t="s">
        <v>225</v>
      </c>
      <c r="BN4" s="87" t="s">
        <v>225</v>
      </c>
      <c r="BO4" s="67" t="s">
        <v>200</v>
      </c>
      <c r="BP4" s="92" t="s">
        <v>227</v>
      </c>
      <c r="BQ4" s="92" t="s">
        <v>227</v>
      </c>
      <c r="BR4" s="92" t="s">
        <v>227</v>
      </c>
      <c r="BS4" s="92" t="s">
        <v>227</v>
      </c>
      <c r="BT4" s="144" t="s">
        <v>300</v>
      </c>
      <c r="BU4" s="67" t="s">
        <v>232</v>
      </c>
      <c r="BV4" s="119" t="s">
        <v>285</v>
      </c>
      <c r="BW4" s="97" t="s">
        <v>238</v>
      </c>
      <c r="BX4" s="97" t="s">
        <v>238</v>
      </c>
      <c r="BY4" s="97" t="s">
        <v>238</v>
      </c>
      <c r="BZ4" s="97" t="s">
        <v>238</v>
      </c>
      <c r="CA4" s="67" t="s">
        <v>242</v>
      </c>
      <c r="CB4" s="67" t="s">
        <v>242</v>
      </c>
      <c r="CC4" s="67" t="s">
        <v>242</v>
      </c>
      <c r="CD4" s="67" t="s">
        <v>202</v>
      </c>
      <c r="CE4" s="152" t="s">
        <v>306</v>
      </c>
      <c r="CF4" s="152" t="s">
        <v>306</v>
      </c>
      <c r="CG4" s="152" t="s">
        <v>306</v>
      </c>
      <c r="CH4" s="174" t="s">
        <v>323</v>
      </c>
      <c r="CI4" s="174" t="s">
        <v>323</v>
      </c>
      <c r="CJ4" s="168" t="s">
        <v>306</v>
      </c>
      <c r="CK4" s="168" t="s">
        <v>306</v>
      </c>
      <c r="CL4" s="168" t="s">
        <v>306</v>
      </c>
      <c r="CM4" s="37" t="s">
        <v>258</v>
      </c>
      <c r="CN4" s="67" t="s">
        <v>245</v>
      </c>
      <c r="CO4" s="67" t="s">
        <v>253</v>
      </c>
      <c r="CP4" s="67" t="s">
        <v>273</v>
      </c>
      <c r="CQ4" s="67" t="s">
        <v>273</v>
      </c>
      <c r="CR4" s="67" t="s">
        <v>273</v>
      </c>
    </row>
    <row r="5" spans="1:96" s="12" customFormat="1" ht="55.2" x14ac:dyDescent="0.3">
      <c r="B5" s="17" t="s">
        <v>109</v>
      </c>
      <c r="C5" s="159"/>
      <c r="D5" s="158"/>
      <c r="E5" s="124" t="s">
        <v>267</v>
      </c>
      <c r="F5" s="124" t="s">
        <v>267</v>
      </c>
      <c r="G5" s="124" t="s">
        <v>267</v>
      </c>
      <c r="H5" s="124" t="s">
        <v>267</v>
      </c>
      <c r="I5" s="124" t="s">
        <v>267</v>
      </c>
      <c r="J5" s="124" t="s">
        <v>267</v>
      </c>
      <c r="K5" s="124" t="s">
        <v>267</v>
      </c>
      <c r="L5" s="120" t="s">
        <v>271</v>
      </c>
      <c r="M5" s="111" t="s">
        <v>271</v>
      </c>
      <c r="N5" s="111" t="s">
        <v>271</v>
      </c>
      <c r="O5" s="111" t="s">
        <v>271</v>
      </c>
      <c r="P5" s="111" t="s">
        <v>271</v>
      </c>
      <c r="Q5" s="111" t="s">
        <v>271</v>
      </c>
      <c r="R5" s="111" t="s">
        <v>271</v>
      </c>
      <c r="S5" s="111" t="s">
        <v>271</v>
      </c>
      <c r="T5" s="156" t="s">
        <v>318</v>
      </c>
      <c r="U5" s="131" t="s">
        <v>134</v>
      </c>
      <c r="V5" s="41" t="s">
        <v>113</v>
      </c>
      <c r="W5" s="42" t="s">
        <v>133</v>
      </c>
      <c r="X5" s="43" t="s">
        <v>288</v>
      </c>
      <c r="Y5" s="44" t="s">
        <v>127</v>
      </c>
      <c r="Z5" s="44" t="s">
        <v>127</v>
      </c>
      <c r="AA5" s="49" t="s">
        <v>117</v>
      </c>
      <c r="AB5" s="49" t="s">
        <v>166</v>
      </c>
      <c r="AC5" s="37" t="s">
        <v>118</v>
      </c>
      <c r="AD5" s="37" t="s">
        <v>119</v>
      </c>
      <c r="AE5" s="141" t="s">
        <v>294</v>
      </c>
      <c r="AF5" s="62" t="s">
        <v>140</v>
      </c>
      <c r="AG5" s="78" t="s">
        <v>185</v>
      </c>
      <c r="AH5" s="62" t="s">
        <v>137</v>
      </c>
      <c r="AI5" s="62" t="s">
        <v>137</v>
      </c>
      <c r="AJ5" s="62" t="s">
        <v>137</v>
      </c>
      <c r="AK5" s="62" t="s">
        <v>137</v>
      </c>
      <c r="AL5" s="62" t="s">
        <v>137</v>
      </c>
      <c r="AM5" s="62" t="s">
        <v>137</v>
      </c>
      <c r="AN5" s="62" t="s">
        <v>137</v>
      </c>
      <c r="AO5" s="62" t="s">
        <v>137</v>
      </c>
      <c r="AP5" s="62" t="s">
        <v>137</v>
      </c>
      <c r="AQ5" s="62" t="s">
        <v>137</v>
      </c>
      <c r="AR5" s="62" t="s">
        <v>137</v>
      </c>
      <c r="AS5" s="62" t="s">
        <v>137</v>
      </c>
      <c r="AT5" s="67" t="s">
        <v>192</v>
      </c>
      <c r="AU5" s="67" t="s">
        <v>281</v>
      </c>
      <c r="AV5" s="67" t="s">
        <v>163</v>
      </c>
      <c r="AW5" s="67" t="s">
        <v>163</v>
      </c>
      <c r="AX5" s="71" t="s">
        <v>163</v>
      </c>
      <c r="AY5" s="71" t="s">
        <v>163</v>
      </c>
      <c r="AZ5" s="82" t="s">
        <v>163</v>
      </c>
      <c r="BA5" s="82" t="s">
        <v>163</v>
      </c>
      <c r="BB5" s="67" t="s">
        <v>163</v>
      </c>
      <c r="BC5" s="67" t="s">
        <v>163</v>
      </c>
      <c r="BD5" s="67" t="s">
        <v>198</v>
      </c>
      <c r="BE5" s="105" t="s">
        <v>263</v>
      </c>
      <c r="BF5" s="105" t="s">
        <v>263</v>
      </c>
      <c r="BG5" s="67" t="s">
        <v>163</v>
      </c>
      <c r="BH5" s="67" t="s">
        <v>181</v>
      </c>
      <c r="BI5" s="67" t="s">
        <v>256</v>
      </c>
      <c r="BJ5" s="37" t="s">
        <v>154</v>
      </c>
      <c r="BK5" s="37" t="s">
        <v>155</v>
      </c>
      <c r="BL5" s="37" t="s">
        <v>151</v>
      </c>
      <c r="BM5" s="88" t="s">
        <v>163</v>
      </c>
      <c r="BN5" s="88" t="s">
        <v>163</v>
      </c>
      <c r="BO5" s="67" t="s">
        <v>137</v>
      </c>
      <c r="BP5" s="92" t="s">
        <v>163</v>
      </c>
      <c r="BQ5" s="92" t="s">
        <v>163</v>
      </c>
      <c r="BR5" s="92" t="s">
        <v>163</v>
      </c>
      <c r="BS5" s="92" t="s">
        <v>163</v>
      </c>
      <c r="BT5" s="144" t="s">
        <v>198</v>
      </c>
      <c r="BU5" s="67" t="s">
        <v>235</v>
      </c>
      <c r="BV5" s="67" t="s">
        <v>137</v>
      </c>
      <c r="BW5" s="97" t="s">
        <v>239</v>
      </c>
      <c r="BX5" s="97" t="s">
        <v>239</v>
      </c>
      <c r="BY5" s="97" t="s">
        <v>239</v>
      </c>
      <c r="BZ5" s="97" t="s">
        <v>239</v>
      </c>
      <c r="CA5" s="67" t="s">
        <v>243</v>
      </c>
      <c r="CB5" s="67" t="s">
        <v>243</v>
      </c>
      <c r="CC5" s="67" t="s">
        <v>243</v>
      </c>
      <c r="CD5" s="67" t="s">
        <v>206</v>
      </c>
      <c r="CE5" s="153" t="s">
        <v>309</v>
      </c>
      <c r="CF5" s="153" t="s">
        <v>310</v>
      </c>
      <c r="CG5" s="153" t="s">
        <v>310</v>
      </c>
      <c r="CH5" s="82" t="s">
        <v>310</v>
      </c>
      <c r="CI5" s="82" t="s">
        <v>310</v>
      </c>
      <c r="CJ5" s="169" t="s">
        <v>312</v>
      </c>
      <c r="CK5" s="169" t="s">
        <v>312</v>
      </c>
      <c r="CL5" s="169" t="s">
        <v>312</v>
      </c>
      <c r="CM5" s="37" t="s">
        <v>198</v>
      </c>
      <c r="CN5" s="67" t="s">
        <v>248</v>
      </c>
      <c r="CO5" s="67" t="s">
        <v>250</v>
      </c>
      <c r="CP5" s="67" t="s">
        <v>277</v>
      </c>
      <c r="CQ5" s="67" t="s">
        <v>277</v>
      </c>
      <c r="CR5" s="67" t="s">
        <v>277</v>
      </c>
    </row>
    <row r="6" spans="1:96" s="2" customFormat="1" ht="13.8" x14ac:dyDescent="0.3">
      <c r="B6" s="56"/>
      <c r="C6" s="159"/>
      <c r="D6" s="158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38"/>
      <c r="M6" s="112"/>
      <c r="N6" s="112"/>
      <c r="O6" s="112"/>
      <c r="P6" s="112"/>
      <c r="Q6" s="112"/>
      <c r="R6" s="112"/>
      <c r="S6" s="112"/>
      <c r="T6" s="157"/>
      <c r="U6" s="132" t="s">
        <v>114</v>
      </c>
      <c r="V6" s="42" t="s">
        <v>114</v>
      </c>
      <c r="W6" s="42" t="s">
        <v>128</v>
      </c>
      <c r="X6" s="42" t="s">
        <v>128</v>
      </c>
      <c r="Y6" s="44" t="s">
        <v>129</v>
      </c>
      <c r="Z6" s="44" t="s">
        <v>129</v>
      </c>
      <c r="AA6" s="37" t="s">
        <v>120</v>
      </c>
      <c r="AB6" s="37" t="s">
        <v>121</v>
      </c>
      <c r="AC6" s="37" t="s">
        <v>122</v>
      </c>
      <c r="AD6" s="37" t="s">
        <v>123</v>
      </c>
      <c r="AE6" s="141" t="s">
        <v>291</v>
      </c>
      <c r="AF6" s="62" t="s">
        <v>136</v>
      </c>
      <c r="AG6" s="78" t="s">
        <v>183</v>
      </c>
      <c r="AH6" s="62" t="s">
        <v>142</v>
      </c>
      <c r="AI6" s="62" t="s">
        <v>142</v>
      </c>
      <c r="AJ6" s="62" t="s">
        <v>142</v>
      </c>
      <c r="AK6" s="62" t="s">
        <v>142</v>
      </c>
      <c r="AL6" s="62" t="s">
        <v>142</v>
      </c>
      <c r="AM6" s="62" t="s">
        <v>145</v>
      </c>
      <c r="AN6" s="62" t="s">
        <v>145</v>
      </c>
      <c r="AO6" s="62" t="s">
        <v>145</v>
      </c>
      <c r="AP6" s="62" t="s">
        <v>145</v>
      </c>
      <c r="AQ6" s="62" t="s">
        <v>145</v>
      </c>
      <c r="AR6" s="62" t="s">
        <v>145</v>
      </c>
      <c r="AS6" s="62" t="s">
        <v>147</v>
      </c>
      <c r="AT6" s="67" t="s">
        <v>191</v>
      </c>
      <c r="AU6" s="67" t="s">
        <v>279</v>
      </c>
      <c r="AV6" s="67" t="s">
        <v>159</v>
      </c>
      <c r="AW6" s="67" t="s">
        <v>210</v>
      </c>
      <c r="AX6" s="71" t="s">
        <v>169</v>
      </c>
      <c r="AY6" s="71" t="s">
        <v>169</v>
      </c>
      <c r="AZ6" s="82" t="s">
        <v>213</v>
      </c>
      <c r="BA6" s="82" t="s">
        <v>213</v>
      </c>
      <c r="BB6" s="67" t="s">
        <v>219</v>
      </c>
      <c r="BC6" s="67" t="s">
        <v>175</v>
      </c>
      <c r="BD6" s="67" t="s">
        <v>197</v>
      </c>
      <c r="BE6" s="105" t="s">
        <v>262</v>
      </c>
      <c r="BF6" s="105" t="s">
        <v>262</v>
      </c>
      <c r="BG6" s="67" t="s">
        <v>179</v>
      </c>
      <c r="BH6" s="67" t="s">
        <v>180</v>
      </c>
      <c r="BI6" s="67" t="s">
        <v>255</v>
      </c>
      <c r="BJ6" s="37" t="s">
        <v>164</v>
      </c>
      <c r="BK6" s="37" t="s">
        <v>153</v>
      </c>
      <c r="BL6" s="37" t="s">
        <v>150</v>
      </c>
      <c r="BM6" s="88" t="s">
        <v>224</v>
      </c>
      <c r="BN6" s="88" t="s">
        <v>224</v>
      </c>
      <c r="BO6" s="67" t="s">
        <v>199</v>
      </c>
      <c r="BP6" s="92" t="s">
        <v>228</v>
      </c>
      <c r="BQ6" s="92" t="s">
        <v>228</v>
      </c>
      <c r="BR6" s="92" t="s">
        <v>228</v>
      </c>
      <c r="BS6" s="92" t="s">
        <v>228</v>
      </c>
      <c r="BT6" s="144" t="s">
        <v>301</v>
      </c>
      <c r="BU6" s="67" t="s">
        <v>233</v>
      </c>
      <c r="BV6" s="67" t="s">
        <v>286</v>
      </c>
      <c r="BW6" s="97" t="s">
        <v>236</v>
      </c>
      <c r="BX6" s="97" t="s">
        <v>236</v>
      </c>
      <c r="BY6" s="97" t="s">
        <v>236</v>
      </c>
      <c r="BZ6" s="97" t="s">
        <v>236</v>
      </c>
      <c r="CA6" s="67" t="s">
        <v>240</v>
      </c>
      <c r="CB6" s="67" t="s">
        <v>240</v>
      </c>
      <c r="CC6" s="67" t="s">
        <v>240</v>
      </c>
      <c r="CD6" s="67" t="s">
        <v>203</v>
      </c>
      <c r="CE6" s="153" t="s">
        <v>308</v>
      </c>
      <c r="CF6" s="153" t="s">
        <v>311</v>
      </c>
      <c r="CG6" s="153" t="s">
        <v>311</v>
      </c>
      <c r="CH6" s="82" t="s">
        <v>311</v>
      </c>
      <c r="CI6" s="82" t="s">
        <v>311</v>
      </c>
      <c r="CJ6" s="170" t="s">
        <v>313</v>
      </c>
      <c r="CK6" s="170" t="s">
        <v>313</v>
      </c>
      <c r="CL6" s="170" t="s">
        <v>313</v>
      </c>
      <c r="CM6" s="37" t="s">
        <v>259</v>
      </c>
      <c r="CN6" s="67" t="s">
        <v>246</v>
      </c>
      <c r="CO6" s="67" t="s">
        <v>251</v>
      </c>
      <c r="CP6" s="67" t="s">
        <v>274</v>
      </c>
      <c r="CQ6" s="67" t="s">
        <v>274</v>
      </c>
      <c r="CR6" s="67" t="s">
        <v>274</v>
      </c>
    </row>
    <row r="7" spans="1:96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38" t="s">
        <v>1</v>
      </c>
      <c r="M7" s="112" t="s">
        <v>1</v>
      </c>
      <c r="N7" s="112" t="s">
        <v>1</v>
      </c>
      <c r="O7" s="112" t="s">
        <v>110</v>
      </c>
      <c r="P7" s="112" t="s">
        <v>1</v>
      </c>
      <c r="Q7" s="112" t="s">
        <v>110</v>
      </c>
      <c r="R7" s="112" t="s">
        <v>1</v>
      </c>
      <c r="S7" s="112" t="s">
        <v>110</v>
      </c>
      <c r="T7" s="157" t="s">
        <v>1</v>
      </c>
      <c r="U7" s="133" t="s">
        <v>1</v>
      </c>
      <c r="V7" s="45" t="s">
        <v>110</v>
      </c>
      <c r="W7" s="45" t="s">
        <v>1</v>
      </c>
      <c r="X7" s="46" t="s">
        <v>1</v>
      </c>
      <c r="Y7" s="46" t="s">
        <v>1</v>
      </c>
      <c r="Z7" s="46" t="s">
        <v>110</v>
      </c>
      <c r="AA7" s="38" t="s">
        <v>1</v>
      </c>
      <c r="AB7" s="38" t="s">
        <v>1</v>
      </c>
      <c r="AC7" s="38" t="s">
        <v>1</v>
      </c>
      <c r="AD7" s="38" t="s">
        <v>1</v>
      </c>
      <c r="AE7" s="18" t="s">
        <v>1</v>
      </c>
      <c r="AF7" s="63" t="s">
        <v>1</v>
      </c>
      <c r="AG7" s="79" t="s">
        <v>1</v>
      </c>
      <c r="AH7" s="63" t="s">
        <v>1</v>
      </c>
      <c r="AI7" s="63" t="s">
        <v>1</v>
      </c>
      <c r="AJ7" s="63" t="s">
        <v>1</v>
      </c>
      <c r="AK7" s="63" t="s">
        <v>1</v>
      </c>
      <c r="AL7" s="63" t="s">
        <v>1</v>
      </c>
      <c r="AM7" s="63" t="s">
        <v>1</v>
      </c>
      <c r="AN7" s="63" t="s">
        <v>1</v>
      </c>
      <c r="AO7" s="63" t="s">
        <v>1</v>
      </c>
      <c r="AP7" s="63" t="s">
        <v>1</v>
      </c>
      <c r="AQ7" s="63" t="s">
        <v>1</v>
      </c>
      <c r="AR7" s="63" t="s">
        <v>1</v>
      </c>
      <c r="AS7" s="63" t="s">
        <v>1</v>
      </c>
      <c r="AT7" s="68" t="s">
        <v>1</v>
      </c>
      <c r="AU7" s="68" t="s">
        <v>1</v>
      </c>
      <c r="AV7" s="68" t="s">
        <v>1</v>
      </c>
      <c r="AW7" s="68" t="s">
        <v>1</v>
      </c>
      <c r="AX7" s="72" t="s">
        <v>1</v>
      </c>
      <c r="AY7" s="72" t="s">
        <v>1</v>
      </c>
      <c r="AZ7" s="83" t="s">
        <v>1</v>
      </c>
      <c r="BA7" s="83" t="s">
        <v>1</v>
      </c>
      <c r="BB7" s="68" t="s">
        <v>1</v>
      </c>
      <c r="BC7" s="68" t="s">
        <v>1</v>
      </c>
      <c r="BD7" s="68" t="s">
        <v>1</v>
      </c>
      <c r="BE7" s="106" t="s">
        <v>1</v>
      </c>
      <c r="BF7" s="106" t="s">
        <v>1</v>
      </c>
      <c r="BG7" s="68" t="s">
        <v>1</v>
      </c>
      <c r="BH7" s="68" t="s">
        <v>1</v>
      </c>
      <c r="BI7" s="68" t="s">
        <v>1</v>
      </c>
      <c r="BJ7" s="38" t="s">
        <v>1</v>
      </c>
      <c r="BK7" s="38" t="s">
        <v>1</v>
      </c>
      <c r="BL7" s="38" t="s">
        <v>1</v>
      </c>
      <c r="BM7" s="89" t="s">
        <v>1</v>
      </c>
      <c r="BN7" s="89" t="s">
        <v>110</v>
      </c>
      <c r="BO7" s="68" t="s">
        <v>1</v>
      </c>
      <c r="BP7" s="93" t="s">
        <v>1</v>
      </c>
      <c r="BQ7" s="93" t="s">
        <v>1</v>
      </c>
      <c r="BR7" s="93" t="s">
        <v>110</v>
      </c>
      <c r="BS7" s="93" t="s">
        <v>110</v>
      </c>
      <c r="BT7" s="145" t="s">
        <v>1</v>
      </c>
      <c r="BU7" s="68" t="s">
        <v>1</v>
      </c>
      <c r="BV7" s="68" t="s">
        <v>1</v>
      </c>
      <c r="BW7" s="98" t="s">
        <v>1</v>
      </c>
      <c r="BX7" s="98" t="s">
        <v>1</v>
      </c>
      <c r="BY7" s="98" t="s">
        <v>1</v>
      </c>
      <c r="BZ7" s="98" t="s">
        <v>110</v>
      </c>
      <c r="CA7" s="68" t="s">
        <v>1</v>
      </c>
      <c r="CB7" s="68" t="s">
        <v>1</v>
      </c>
      <c r="CC7" s="68" t="s">
        <v>110</v>
      </c>
      <c r="CD7" s="68" t="s">
        <v>1</v>
      </c>
      <c r="CE7" s="154" t="s">
        <v>1</v>
      </c>
      <c r="CF7" s="154" t="s">
        <v>1</v>
      </c>
      <c r="CG7" s="154" t="s">
        <v>1</v>
      </c>
      <c r="CH7" s="83" t="s">
        <v>1</v>
      </c>
      <c r="CI7" s="83" t="s">
        <v>110</v>
      </c>
      <c r="CJ7" s="171" t="s">
        <v>1</v>
      </c>
      <c r="CK7" s="171" t="s">
        <v>1</v>
      </c>
      <c r="CL7" s="171" t="s">
        <v>110</v>
      </c>
      <c r="CM7" s="38" t="s">
        <v>1</v>
      </c>
      <c r="CN7" s="68" t="s">
        <v>1</v>
      </c>
      <c r="CO7" s="68" t="s">
        <v>1</v>
      </c>
      <c r="CP7" s="68" t="s">
        <v>1</v>
      </c>
      <c r="CQ7" s="68" t="s">
        <v>1</v>
      </c>
      <c r="CR7" s="68" t="s">
        <v>110</v>
      </c>
    </row>
    <row r="8" spans="1:96" s="3" customFormat="1" x14ac:dyDescent="0.3">
      <c r="A8" s="4">
        <v>886</v>
      </c>
      <c r="B8" s="59" t="s">
        <v>2</v>
      </c>
      <c r="C8" s="57">
        <f t="shared" ref="C8:C39" si="0">SUM(D8:CP8)</f>
        <v>37300404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>
        <v>185760</v>
      </c>
      <c r="M8" s="52"/>
      <c r="N8" s="147"/>
      <c r="O8" s="147"/>
      <c r="P8" s="147"/>
      <c r="Q8" s="147"/>
      <c r="R8" s="147"/>
      <c r="S8" s="147"/>
      <c r="T8" s="147">
        <v>2254977</v>
      </c>
      <c r="U8" s="128"/>
      <c r="V8" s="50"/>
      <c r="W8" s="50">
        <f>20264+3474+4466+4429+8305+1051+120+254+5668+4389+15629+383</f>
        <v>68432</v>
      </c>
      <c r="X8" s="50"/>
      <c r="Y8" s="50"/>
      <c r="Z8" s="50"/>
      <c r="AA8" s="50">
        <v>658712</v>
      </c>
      <c r="AB8" s="50">
        <v>3251</v>
      </c>
      <c r="AC8" s="50">
        <v>210029</v>
      </c>
      <c r="AD8" s="50">
        <v>76446</v>
      </c>
      <c r="AE8" s="50">
        <v>44673</v>
      </c>
      <c r="AF8" s="50"/>
      <c r="AG8" s="50"/>
      <c r="AH8" s="50"/>
      <c r="AI8" s="50"/>
      <c r="AJ8" s="50">
        <v>400000</v>
      </c>
      <c r="AK8" s="50"/>
      <c r="AL8" s="50"/>
      <c r="AM8" s="50">
        <v>500000</v>
      </c>
      <c r="AN8" s="50"/>
      <c r="AO8" s="50">
        <v>446823</v>
      </c>
      <c r="AP8" s="50"/>
      <c r="AQ8" s="50"/>
      <c r="AR8" s="50"/>
      <c r="AS8" s="50"/>
      <c r="AT8" s="50"/>
      <c r="AU8" s="50"/>
      <c r="AV8" s="50"/>
      <c r="AW8" s="50"/>
      <c r="AX8" s="50"/>
      <c r="AY8" s="50">
        <v>33095</v>
      </c>
      <c r="AZ8" s="50">
        <v>14547</v>
      </c>
      <c r="BA8" s="50"/>
      <c r="BB8" s="50"/>
      <c r="BC8" s="50"/>
      <c r="BD8" s="50"/>
      <c r="BE8" s="50"/>
      <c r="BF8" s="50"/>
      <c r="BG8" s="50"/>
      <c r="BH8" s="50"/>
      <c r="BI8" s="50">
        <v>42819</v>
      </c>
      <c r="BJ8" s="50">
        <v>452958</v>
      </c>
      <c r="BK8" s="50">
        <v>12405</v>
      </c>
      <c r="BL8" s="52">
        <v>48491</v>
      </c>
      <c r="BM8" s="52">
        <v>35385</v>
      </c>
      <c r="BN8" s="52">
        <v>-2000</v>
      </c>
      <c r="BO8" s="50"/>
      <c r="BP8" s="50">
        <v>261268</v>
      </c>
      <c r="BQ8" s="50"/>
      <c r="BR8" s="50"/>
      <c r="BS8" s="50">
        <v>-165511</v>
      </c>
      <c r="BT8" s="50">
        <v>100000</v>
      </c>
      <c r="BU8" s="50">
        <v>1462530</v>
      </c>
      <c r="BV8" s="50"/>
      <c r="BW8" s="50"/>
      <c r="BX8" s="50"/>
      <c r="BY8" s="50"/>
      <c r="BZ8" s="50"/>
      <c r="CA8" s="50"/>
      <c r="CB8" s="50"/>
      <c r="CC8" s="50"/>
      <c r="CD8" s="50">
        <v>194000</v>
      </c>
      <c r="CE8" s="50"/>
      <c r="CF8" s="50"/>
      <c r="CG8" s="50"/>
      <c r="CH8" s="50"/>
      <c r="CI8" s="50"/>
      <c r="CJ8" s="50"/>
      <c r="CK8" s="50"/>
      <c r="CL8" s="50"/>
      <c r="CM8" s="50">
        <v>15450</v>
      </c>
      <c r="CN8" s="50">
        <v>27028</v>
      </c>
      <c r="CO8" s="50"/>
      <c r="CP8" s="117">
        <v>25182</v>
      </c>
      <c r="CQ8" s="175"/>
      <c r="CR8" s="175"/>
    </row>
    <row r="9" spans="1:96" s="3" customFormat="1" x14ac:dyDescent="0.3">
      <c r="A9" s="4">
        <v>802</v>
      </c>
      <c r="B9" s="59" t="s">
        <v>3</v>
      </c>
      <c r="C9" s="57">
        <f t="shared" si="0"/>
        <v>53133143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>
        <v>69988</v>
      </c>
      <c r="M9" s="52"/>
      <c r="N9" s="147"/>
      <c r="O9" s="147"/>
      <c r="P9" s="147">
        <v>153548</v>
      </c>
      <c r="Q9" s="147"/>
      <c r="R9" s="147"/>
      <c r="S9" s="147"/>
      <c r="T9" s="147">
        <v>777279</v>
      </c>
      <c r="U9" s="128"/>
      <c r="V9" s="50"/>
      <c r="W9" s="50">
        <f>189344+19360+52404+15544+44687+49332-4485+78280+47610+49332+32442</f>
        <v>573850</v>
      </c>
      <c r="X9" s="50"/>
      <c r="Y9" s="50"/>
      <c r="Z9" s="50"/>
      <c r="AA9" s="50">
        <v>936182</v>
      </c>
      <c r="AB9" s="50">
        <v>2510</v>
      </c>
      <c r="AC9" s="50">
        <v>119497</v>
      </c>
      <c r="AD9" s="50">
        <v>34043</v>
      </c>
      <c r="AE9" s="50">
        <v>47610</v>
      </c>
      <c r="AF9" s="50"/>
      <c r="AG9" s="50"/>
      <c r="AH9" s="50"/>
      <c r="AI9" s="50">
        <v>400000</v>
      </c>
      <c r="AJ9" s="50"/>
      <c r="AK9" s="50"/>
      <c r="AL9" s="50"/>
      <c r="AM9" s="50"/>
      <c r="AN9" s="50"/>
      <c r="AO9" s="50"/>
      <c r="AP9" s="50">
        <v>750000</v>
      </c>
      <c r="AQ9" s="50"/>
      <c r="AR9" s="50"/>
      <c r="AS9" s="50"/>
      <c r="AT9" s="50"/>
      <c r="AU9" s="50"/>
      <c r="AV9" s="50"/>
      <c r="AW9" s="50"/>
      <c r="AX9" s="50"/>
      <c r="AY9" s="50"/>
      <c r="AZ9" s="50">
        <v>25500</v>
      </c>
      <c r="BA9" s="50"/>
      <c r="BB9" s="50"/>
      <c r="BC9" s="50"/>
      <c r="BD9" s="50"/>
      <c r="BE9" s="50">
        <v>90000</v>
      </c>
      <c r="BF9" s="50"/>
      <c r="BG9" s="50"/>
      <c r="BH9" s="50"/>
      <c r="BI9" s="50">
        <v>39033</v>
      </c>
      <c r="BJ9" s="50">
        <v>381746</v>
      </c>
      <c r="BK9" s="50">
        <v>28559</v>
      </c>
      <c r="BL9" s="52">
        <v>57372</v>
      </c>
      <c r="BM9" s="52">
        <v>75363</v>
      </c>
      <c r="BN9" s="52"/>
      <c r="BO9" s="50">
        <v>953207</v>
      </c>
      <c r="BP9" s="50">
        <v>99802</v>
      </c>
      <c r="BQ9" s="50"/>
      <c r="BR9" s="50"/>
      <c r="BS9" s="50">
        <v>-85752</v>
      </c>
      <c r="BT9" s="50"/>
      <c r="BU9" s="50"/>
      <c r="BV9" s="50"/>
      <c r="BW9" s="50">
        <v>38431</v>
      </c>
      <c r="BX9" s="50"/>
      <c r="BY9" s="50"/>
      <c r="BZ9" s="50"/>
      <c r="CA9" s="50">
        <v>455400</v>
      </c>
      <c r="CB9" s="50"/>
      <c r="CC9" s="50"/>
      <c r="CD9" s="50">
        <v>194000</v>
      </c>
      <c r="CE9" s="50">
        <v>1956088</v>
      </c>
      <c r="CF9" s="50">
        <v>3270578</v>
      </c>
      <c r="CG9" s="50"/>
      <c r="CH9" s="50">
        <v>96509</v>
      </c>
      <c r="CI9" s="50"/>
      <c r="CJ9" s="50">
        <v>391218</v>
      </c>
      <c r="CK9" s="50">
        <v>14260</v>
      </c>
      <c r="CL9" s="50"/>
      <c r="CM9" s="50">
        <v>14098</v>
      </c>
      <c r="CN9" s="50">
        <v>37058</v>
      </c>
      <c r="CO9" s="50">
        <v>4242</v>
      </c>
      <c r="CP9" s="117">
        <v>27090</v>
      </c>
      <c r="CQ9" s="175"/>
      <c r="CR9" s="175"/>
    </row>
    <row r="10" spans="1:96" s="3" customFormat="1" x14ac:dyDescent="0.3">
      <c r="A10" s="4">
        <v>804</v>
      </c>
      <c r="B10" s="59" t="s">
        <v>4</v>
      </c>
      <c r="C10" s="57">
        <f t="shared" si="0"/>
        <v>18377381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>
        <v>252242</v>
      </c>
      <c r="M10" s="52"/>
      <c r="N10" s="147"/>
      <c r="O10" s="147">
        <v>-12318</v>
      </c>
      <c r="P10" s="147"/>
      <c r="Q10" s="147"/>
      <c r="R10" s="147"/>
      <c r="S10" s="147"/>
      <c r="T10" s="147">
        <v>1063079</v>
      </c>
      <c r="U10" s="128"/>
      <c r="V10" s="50"/>
      <c r="W10" s="50">
        <f>5865+561+18955+7376+2312+2418+2076+396+4801</f>
        <v>44760</v>
      </c>
      <c r="X10" s="50"/>
      <c r="Y10" s="50"/>
      <c r="Z10" s="50"/>
      <c r="AA10" s="50">
        <v>1589</v>
      </c>
      <c r="AB10" s="50">
        <v>5636</v>
      </c>
      <c r="AC10" s="50"/>
      <c r="AD10" s="50"/>
      <c r="AE10" s="50">
        <v>18240</v>
      </c>
      <c r="AF10" s="50"/>
      <c r="AG10" s="50"/>
      <c r="AH10" s="50"/>
      <c r="AI10" s="50"/>
      <c r="AJ10" s="50"/>
      <c r="AK10" s="50">
        <v>400000</v>
      </c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>
        <v>1952</v>
      </c>
      <c r="AX10" s="50"/>
      <c r="AY10" s="50"/>
      <c r="AZ10" s="50"/>
      <c r="BA10" s="50"/>
      <c r="BB10" s="50">
        <v>15733</v>
      </c>
      <c r="BC10" s="50"/>
      <c r="BD10" s="50"/>
      <c r="BE10" s="50">
        <v>190000</v>
      </c>
      <c r="BF10" s="50">
        <v>79164</v>
      </c>
      <c r="BG10" s="50"/>
      <c r="BH10" s="50"/>
      <c r="BI10" s="50">
        <v>38676</v>
      </c>
      <c r="BJ10" s="50">
        <v>149910</v>
      </c>
      <c r="BK10" s="50">
        <v>46393</v>
      </c>
      <c r="BL10" s="52">
        <v>33187</v>
      </c>
      <c r="BM10" s="52">
        <v>4000</v>
      </c>
      <c r="BN10" s="52"/>
      <c r="BO10" s="50"/>
      <c r="BP10" s="50">
        <v>29304</v>
      </c>
      <c r="BQ10" s="50"/>
      <c r="BR10" s="50"/>
      <c r="BS10" s="50"/>
      <c r="BT10" s="50"/>
      <c r="BU10" s="50"/>
      <c r="BV10" s="50"/>
      <c r="BW10" s="50">
        <v>229025</v>
      </c>
      <c r="BX10" s="50"/>
      <c r="BY10" s="50"/>
      <c r="BZ10" s="50"/>
      <c r="CA10" s="50"/>
      <c r="CB10" s="50">
        <v>45739</v>
      </c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>
        <v>15588</v>
      </c>
      <c r="CN10" s="50">
        <v>10764</v>
      </c>
      <c r="CO10" s="50"/>
      <c r="CP10" s="117">
        <v>22508</v>
      </c>
      <c r="CQ10" s="175"/>
      <c r="CR10" s="175"/>
    </row>
    <row r="11" spans="1:96" s="3" customFormat="1" x14ac:dyDescent="0.3">
      <c r="A11" s="4">
        <v>806</v>
      </c>
      <c r="B11" s="59" t="s">
        <v>5</v>
      </c>
      <c r="C11" s="57">
        <f t="shared" si="0"/>
        <v>12127882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>
        <v>185048</v>
      </c>
      <c r="M11" s="52"/>
      <c r="N11" s="147">
        <v>21889</v>
      </c>
      <c r="O11" s="147"/>
      <c r="P11" s="147"/>
      <c r="Q11" s="147"/>
      <c r="R11" s="147"/>
      <c r="S11" s="147"/>
      <c r="T11" s="147"/>
      <c r="U11" s="128"/>
      <c r="V11" s="50"/>
      <c r="W11" s="50"/>
      <c r="X11" s="50"/>
      <c r="Y11" s="50"/>
      <c r="Z11" s="50"/>
      <c r="AA11" s="50">
        <v>30838</v>
      </c>
      <c r="AB11" s="50">
        <v>1758</v>
      </c>
      <c r="AC11" s="50">
        <v>4</v>
      </c>
      <c r="AD11" s="50">
        <v>89122</v>
      </c>
      <c r="AE11" s="50">
        <v>13680</v>
      </c>
      <c r="AF11" s="50"/>
      <c r="AG11" s="50"/>
      <c r="AH11" s="50"/>
      <c r="AI11" s="50">
        <v>400000</v>
      </c>
      <c r="AJ11" s="50"/>
      <c r="AK11" s="50"/>
      <c r="AL11" s="50"/>
      <c r="AM11" s="50"/>
      <c r="AN11" s="50"/>
      <c r="AO11" s="50"/>
      <c r="AP11" s="50"/>
      <c r="AQ11" s="50"/>
      <c r="AR11" s="50"/>
      <c r="AS11" s="50">
        <v>4322</v>
      </c>
      <c r="AT11" s="50"/>
      <c r="AU11" s="50"/>
      <c r="AV11" s="50">
        <v>570109</v>
      </c>
      <c r="AW11" s="50"/>
      <c r="AX11" s="50"/>
      <c r="AY11" s="50"/>
      <c r="AZ11" s="50"/>
      <c r="BA11" s="50"/>
      <c r="BB11" s="50"/>
      <c r="BC11" s="50"/>
      <c r="BD11" s="50"/>
      <c r="BE11" s="50">
        <v>161730</v>
      </c>
      <c r="BF11" s="50"/>
      <c r="BG11" s="50"/>
      <c r="BH11" s="50"/>
      <c r="BI11" s="50"/>
      <c r="BJ11" s="50"/>
      <c r="BK11" s="50"/>
      <c r="BL11" s="52"/>
      <c r="BM11" s="52"/>
      <c r="BN11" s="52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>
        <v>5355</v>
      </c>
      <c r="CN11" s="50">
        <v>24699</v>
      </c>
      <c r="CO11" s="50"/>
      <c r="CP11" s="117">
        <v>21573</v>
      </c>
      <c r="CQ11" s="175"/>
      <c r="CR11" s="175"/>
    </row>
    <row r="12" spans="1:96" s="3" customFormat="1" x14ac:dyDescent="0.3">
      <c r="A12" s="4">
        <v>843</v>
      </c>
      <c r="B12" s="59" t="s">
        <v>6</v>
      </c>
      <c r="C12" s="57">
        <f t="shared" si="0"/>
        <v>26911906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>
        <v>3142</v>
      </c>
      <c r="M12" s="52"/>
      <c r="N12" s="147"/>
      <c r="O12" s="147"/>
      <c r="P12" s="147"/>
      <c r="Q12" s="147"/>
      <c r="R12" s="147"/>
      <c r="S12" s="147"/>
      <c r="T12" s="147">
        <v>36987</v>
      </c>
      <c r="U12" s="128"/>
      <c r="V12" s="50"/>
      <c r="W12" s="50">
        <f>3541+21133</f>
        <v>24674</v>
      </c>
      <c r="X12" s="50"/>
      <c r="Y12" s="50"/>
      <c r="Z12" s="50"/>
      <c r="AA12" s="50"/>
      <c r="AB12" s="50">
        <v>1419</v>
      </c>
      <c r="AC12" s="50"/>
      <c r="AD12" s="50">
        <v>2</v>
      </c>
      <c r="AE12" s="50">
        <v>23187</v>
      </c>
      <c r="AF12" s="50"/>
      <c r="AG12" s="50"/>
      <c r="AH12" s="50"/>
      <c r="AI12" s="50">
        <v>400000</v>
      </c>
      <c r="AJ12" s="50"/>
      <c r="AK12" s="50"/>
      <c r="AL12" s="50"/>
      <c r="AM12" s="50"/>
      <c r="AN12" s="50"/>
      <c r="AO12" s="50">
        <v>434035</v>
      </c>
      <c r="AP12" s="50"/>
      <c r="AQ12" s="50"/>
      <c r="AR12" s="50"/>
      <c r="AS12" s="50"/>
      <c r="AT12" s="50"/>
      <c r="AU12" s="50"/>
      <c r="AV12" s="50">
        <v>393462</v>
      </c>
      <c r="AW12" s="50">
        <v>74144</v>
      </c>
      <c r="AX12" s="50"/>
      <c r="AY12" s="50"/>
      <c r="AZ12" s="50"/>
      <c r="BA12" s="50"/>
      <c r="BB12" s="50"/>
      <c r="BC12" s="50"/>
      <c r="BD12" s="50"/>
      <c r="BE12" s="50">
        <v>130914</v>
      </c>
      <c r="BF12" s="50"/>
      <c r="BG12" s="50"/>
      <c r="BH12" s="50"/>
      <c r="BI12" s="50"/>
      <c r="BJ12" s="50">
        <v>215671</v>
      </c>
      <c r="BK12" s="50">
        <v>15118</v>
      </c>
      <c r="BL12" s="52">
        <v>40219</v>
      </c>
      <c r="BM12" s="52">
        <v>47000</v>
      </c>
      <c r="BN12" s="52"/>
      <c r="BO12" s="50"/>
      <c r="BP12" s="50">
        <v>25877</v>
      </c>
      <c r="BQ12" s="50"/>
      <c r="BR12" s="50"/>
      <c r="BS12" s="50">
        <v>-9876</v>
      </c>
      <c r="BT12" s="50">
        <v>100000</v>
      </c>
      <c r="BU12" s="50"/>
      <c r="BV12" s="50"/>
      <c r="BW12" s="50">
        <v>8461</v>
      </c>
      <c r="BX12" s="50"/>
      <c r="BY12" s="50"/>
      <c r="BZ12" s="50"/>
      <c r="CA12" s="50">
        <v>320087</v>
      </c>
      <c r="CB12" s="50"/>
      <c r="CC12" s="50"/>
      <c r="CD12" s="50"/>
      <c r="CE12" s="50">
        <v>1051315</v>
      </c>
      <c r="CF12" s="50">
        <v>1757799</v>
      </c>
      <c r="CG12" s="50"/>
      <c r="CH12" s="50">
        <v>51869</v>
      </c>
      <c r="CI12" s="50"/>
      <c r="CJ12" s="50">
        <v>210263</v>
      </c>
      <c r="CK12" s="50">
        <v>7664</v>
      </c>
      <c r="CL12" s="50"/>
      <c r="CM12" s="50">
        <v>12119</v>
      </c>
      <c r="CN12" s="50">
        <v>39432</v>
      </c>
      <c r="CO12" s="50">
        <v>12318</v>
      </c>
      <c r="CP12" s="117">
        <v>23441</v>
      </c>
      <c r="CQ12" s="175">
        <v>22645</v>
      </c>
      <c r="CR12" s="175"/>
    </row>
    <row r="13" spans="1:96" s="3" customFormat="1" x14ac:dyDescent="0.3">
      <c r="A13" s="4">
        <v>807</v>
      </c>
      <c r="B13" s="59" t="s">
        <v>7</v>
      </c>
      <c r="C13" s="57">
        <f t="shared" si="0"/>
        <v>20481922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>
        <v>138638</v>
      </c>
      <c r="M13" s="52"/>
      <c r="N13" s="147"/>
      <c r="O13" s="147"/>
      <c r="P13" s="147"/>
      <c r="Q13" s="147"/>
      <c r="R13" s="147"/>
      <c r="S13" s="147"/>
      <c r="T13" s="147">
        <v>1354024</v>
      </c>
      <c r="U13" s="128"/>
      <c r="V13" s="50"/>
      <c r="W13" s="50">
        <f>14611+1894+990+4523+1663+671</f>
        <v>24352</v>
      </c>
      <c r="X13" s="50"/>
      <c r="Y13" s="50"/>
      <c r="Z13" s="50"/>
      <c r="AA13" s="50"/>
      <c r="AB13" s="50">
        <v>1855</v>
      </c>
      <c r="AC13" s="50">
        <v>65953</v>
      </c>
      <c r="AD13" s="50">
        <v>168407</v>
      </c>
      <c r="AE13" s="50">
        <v>15149</v>
      </c>
      <c r="AF13" s="50"/>
      <c r="AG13" s="50"/>
      <c r="AH13" s="50">
        <v>325698</v>
      </c>
      <c r="AI13" s="50">
        <v>320693</v>
      </c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>
        <v>517461</v>
      </c>
      <c r="AW13" s="50">
        <v>163116</v>
      </c>
      <c r="AX13" s="50"/>
      <c r="AY13" s="50"/>
      <c r="AZ13" s="50">
        <v>11915</v>
      </c>
      <c r="BA13" s="50"/>
      <c r="BB13" s="50"/>
      <c r="BC13" s="50"/>
      <c r="BD13" s="50"/>
      <c r="BE13" s="50">
        <v>77260</v>
      </c>
      <c r="BF13" s="50"/>
      <c r="BG13" s="50"/>
      <c r="BH13" s="50"/>
      <c r="BI13" s="50"/>
      <c r="BJ13" s="50">
        <v>310011</v>
      </c>
      <c r="BK13" s="50">
        <v>17606</v>
      </c>
      <c r="BL13" s="52"/>
      <c r="BM13" s="52"/>
      <c r="BN13" s="52"/>
      <c r="BO13" s="50"/>
      <c r="BP13" s="50"/>
      <c r="BQ13" s="50"/>
      <c r="BR13" s="50"/>
      <c r="BS13" s="50"/>
      <c r="BT13" s="50"/>
      <c r="BU13" s="50"/>
      <c r="BV13" s="50"/>
      <c r="BW13" s="50">
        <v>396864</v>
      </c>
      <c r="BX13" s="50"/>
      <c r="BY13" s="50"/>
      <c r="BZ13" s="50"/>
      <c r="CA13" s="50">
        <v>9038</v>
      </c>
      <c r="CB13" s="50"/>
      <c r="CC13" s="50"/>
      <c r="CD13" s="50">
        <v>194000</v>
      </c>
      <c r="CE13" s="50"/>
      <c r="CF13" s="50"/>
      <c r="CG13" s="50"/>
      <c r="CH13" s="50"/>
      <c r="CI13" s="50"/>
      <c r="CJ13" s="50"/>
      <c r="CK13" s="50"/>
      <c r="CL13" s="50"/>
      <c r="CM13" s="50">
        <v>12080</v>
      </c>
      <c r="CN13" s="50">
        <v>13297</v>
      </c>
      <c r="CO13" s="50"/>
      <c r="CP13" s="117">
        <v>22654</v>
      </c>
      <c r="CQ13" s="175"/>
      <c r="CR13" s="175"/>
    </row>
    <row r="14" spans="1:96" s="3" customFormat="1" x14ac:dyDescent="0.3">
      <c r="A14" s="4">
        <v>808</v>
      </c>
      <c r="B14" s="59" t="s">
        <v>8</v>
      </c>
      <c r="C14" s="57">
        <f t="shared" si="0"/>
        <v>35134799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>
        <v>537103</v>
      </c>
      <c r="M14" s="52"/>
      <c r="N14" s="147"/>
      <c r="O14" s="147"/>
      <c r="P14" s="147"/>
      <c r="Q14" s="147"/>
      <c r="R14" s="147">
        <v>107397</v>
      </c>
      <c r="S14" s="147"/>
      <c r="T14" s="147">
        <v>463169</v>
      </c>
      <c r="U14" s="128"/>
      <c r="V14" s="50"/>
      <c r="W14" s="50">
        <f>13237+2783+4726+244+14362+2970</f>
        <v>38322</v>
      </c>
      <c r="X14" s="50"/>
      <c r="Y14" s="50"/>
      <c r="Z14" s="50"/>
      <c r="AA14" s="50">
        <v>278910</v>
      </c>
      <c r="AB14" s="50">
        <v>3253</v>
      </c>
      <c r="AC14" s="50">
        <v>17</v>
      </c>
      <c r="AD14" s="50">
        <v>27</v>
      </c>
      <c r="AE14" s="50">
        <v>31998</v>
      </c>
      <c r="AF14" s="50"/>
      <c r="AG14" s="50"/>
      <c r="AH14" s="50">
        <v>421858</v>
      </c>
      <c r="AI14" s="50">
        <v>399718</v>
      </c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>
        <v>196421</v>
      </c>
      <c r="AW14" s="50">
        <v>293313</v>
      </c>
      <c r="AX14" s="50"/>
      <c r="AY14" s="50"/>
      <c r="AZ14" s="50"/>
      <c r="BA14" s="50"/>
      <c r="BB14" s="50">
        <v>56705</v>
      </c>
      <c r="BC14" s="50"/>
      <c r="BD14" s="50"/>
      <c r="BE14" s="50">
        <v>164152</v>
      </c>
      <c r="BF14" s="50"/>
      <c r="BG14" s="50"/>
      <c r="BH14" s="50"/>
      <c r="BI14" s="50">
        <v>40086</v>
      </c>
      <c r="BJ14" s="50">
        <v>148363</v>
      </c>
      <c r="BK14" s="50">
        <v>20919</v>
      </c>
      <c r="BL14" s="52">
        <v>34821</v>
      </c>
      <c r="BM14" s="52">
        <v>8000</v>
      </c>
      <c r="BN14" s="52"/>
      <c r="BO14" s="50"/>
      <c r="BP14" s="50">
        <v>190160</v>
      </c>
      <c r="BQ14" s="50"/>
      <c r="BR14" s="50"/>
      <c r="BS14" s="50">
        <v>-26494</v>
      </c>
      <c r="BT14" s="50"/>
      <c r="BU14" s="50">
        <v>500890</v>
      </c>
      <c r="BV14" s="50"/>
      <c r="BW14" s="50">
        <v>344752</v>
      </c>
      <c r="BX14" s="50"/>
      <c r="BY14" s="50"/>
      <c r="BZ14" s="50"/>
      <c r="CA14" s="50">
        <v>232791</v>
      </c>
      <c r="CB14" s="50"/>
      <c r="CC14" s="50"/>
      <c r="CD14" s="50"/>
      <c r="CE14" s="50"/>
      <c r="CF14" s="50">
        <v>266124</v>
      </c>
      <c r="CG14" s="50"/>
      <c r="CH14" s="50">
        <v>7853</v>
      </c>
      <c r="CI14" s="50"/>
      <c r="CJ14" s="50">
        <v>31833</v>
      </c>
      <c r="CK14" s="50">
        <v>1160</v>
      </c>
      <c r="CL14" s="50"/>
      <c r="CM14" s="50">
        <v>25693</v>
      </c>
      <c r="CN14" s="50">
        <v>27801</v>
      </c>
      <c r="CO14" s="50"/>
      <c r="CP14" s="117">
        <v>24894</v>
      </c>
      <c r="CQ14" s="175"/>
      <c r="CR14" s="175"/>
    </row>
    <row r="15" spans="1:96" s="3" customFormat="1" x14ac:dyDescent="0.3">
      <c r="A15" s="4">
        <v>810</v>
      </c>
      <c r="B15" s="59" t="s">
        <v>9</v>
      </c>
      <c r="C15" s="57">
        <f t="shared" si="0"/>
        <v>76932146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>
        <v>1366499</v>
      </c>
      <c r="M15" s="52"/>
      <c r="N15" s="147"/>
      <c r="O15" s="147"/>
      <c r="P15" s="147">
        <v>45281</v>
      </c>
      <c r="Q15" s="147"/>
      <c r="R15" s="147"/>
      <c r="S15" s="147"/>
      <c r="T15" s="147">
        <v>3732171</v>
      </c>
      <c r="U15" s="128"/>
      <c r="V15" s="50"/>
      <c r="W15" s="50">
        <f>18490+913+1962+1580+17408+17556+7572+21459+1288+1911+242+1760+19358+14239+2455+9022</f>
        <v>137215</v>
      </c>
      <c r="X15" s="50"/>
      <c r="Y15" s="50"/>
      <c r="Z15" s="50"/>
      <c r="AA15" s="50">
        <v>1674843</v>
      </c>
      <c r="AB15" s="50">
        <v>98693</v>
      </c>
      <c r="AC15" s="50">
        <v>113772</v>
      </c>
      <c r="AD15" s="50">
        <v>688159</v>
      </c>
      <c r="AE15" s="50">
        <v>61908</v>
      </c>
      <c r="AF15" s="50"/>
      <c r="AG15" s="50"/>
      <c r="AH15" s="50">
        <v>400000</v>
      </c>
      <c r="AI15" s="50">
        <v>400000</v>
      </c>
      <c r="AJ15" s="50"/>
      <c r="AK15" s="50"/>
      <c r="AL15" s="50"/>
      <c r="AM15" s="50">
        <v>500000</v>
      </c>
      <c r="AN15" s="50"/>
      <c r="AO15" s="50"/>
      <c r="AP15" s="50"/>
      <c r="AQ15" s="50"/>
      <c r="AR15" s="50"/>
      <c r="AS15" s="50"/>
      <c r="AT15" s="50"/>
      <c r="AU15" s="50"/>
      <c r="AV15" s="50">
        <v>691798</v>
      </c>
      <c r="AW15" s="50">
        <v>246942</v>
      </c>
      <c r="AX15" s="50">
        <v>588669</v>
      </c>
      <c r="AY15" s="50"/>
      <c r="AZ15" s="50">
        <v>43857</v>
      </c>
      <c r="BA15" s="50"/>
      <c r="BB15" s="50"/>
      <c r="BC15" s="50"/>
      <c r="BD15" s="50"/>
      <c r="BE15" s="50">
        <v>42466</v>
      </c>
      <c r="BF15" s="50"/>
      <c r="BG15" s="50"/>
      <c r="BH15" s="50"/>
      <c r="BI15" s="50"/>
      <c r="BJ15" s="50">
        <v>299374</v>
      </c>
      <c r="BK15" s="50"/>
      <c r="BL15" s="52"/>
      <c r="BM15" s="52">
        <v>4000</v>
      </c>
      <c r="BN15" s="52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>
        <v>37311</v>
      </c>
      <c r="CN15" s="50">
        <v>70297</v>
      </c>
      <c r="CO15" s="50">
        <v>16233</v>
      </c>
      <c r="CP15" s="117">
        <v>31249</v>
      </c>
      <c r="CQ15" s="175"/>
      <c r="CR15" s="175"/>
    </row>
    <row r="16" spans="1:96" s="3" customFormat="1" x14ac:dyDescent="0.3">
      <c r="A16" s="4">
        <v>812</v>
      </c>
      <c r="B16" s="59" t="s">
        <v>10</v>
      </c>
      <c r="C16" s="57">
        <f t="shared" si="0"/>
        <v>17295534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>
        <v>262572</v>
      </c>
      <c r="M16" s="52"/>
      <c r="N16" s="147"/>
      <c r="O16" s="147"/>
      <c r="P16" s="147"/>
      <c r="Q16" s="147"/>
      <c r="R16" s="147"/>
      <c r="S16" s="147"/>
      <c r="T16" s="147"/>
      <c r="U16" s="128"/>
      <c r="V16" s="50"/>
      <c r="W16" s="50">
        <v>2200</v>
      </c>
      <c r="X16" s="50"/>
      <c r="Y16" s="50"/>
      <c r="Z16" s="50"/>
      <c r="AA16" s="50">
        <v>151067</v>
      </c>
      <c r="AB16" s="50">
        <v>103</v>
      </c>
      <c r="AC16" s="50">
        <v>786</v>
      </c>
      <c r="AD16" s="50">
        <v>60</v>
      </c>
      <c r="AE16" s="50">
        <v>22105</v>
      </c>
      <c r="AF16" s="50"/>
      <c r="AG16" s="50"/>
      <c r="AH16" s="50"/>
      <c r="AI16" s="50">
        <v>400000</v>
      </c>
      <c r="AJ16" s="50"/>
      <c r="AK16" s="50"/>
      <c r="AL16" s="50"/>
      <c r="AM16" s="50">
        <v>500000</v>
      </c>
      <c r="AN16" s="50"/>
      <c r="AO16" s="50">
        <v>380511</v>
      </c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>
        <v>30167</v>
      </c>
      <c r="BA16" s="50"/>
      <c r="BB16" s="50"/>
      <c r="BC16" s="50"/>
      <c r="BD16" s="50"/>
      <c r="BE16" s="50">
        <v>87936</v>
      </c>
      <c r="BF16" s="50"/>
      <c r="BG16" s="50"/>
      <c r="BH16" s="50"/>
      <c r="BI16" s="50"/>
      <c r="BJ16" s="50">
        <v>193430</v>
      </c>
      <c r="BK16" s="50">
        <v>24758</v>
      </c>
      <c r="BL16" s="52"/>
      <c r="BM16" s="52"/>
      <c r="BN16" s="52"/>
      <c r="BO16" s="50"/>
      <c r="BP16" s="50">
        <v>6436</v>
      </c>
      <c r="BQ16" s="50"/>
      <c r="BR16" s="50"/>
      <c r="BS16" s="50"/>
      <c r="BT16" s="50"/>
      <c r="BU16" s="50"/>
      <c r="BV16" s="50"/>
      <c r="BW16" s="50">
        <v>690</v>
      </c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>
        <v>9251</v>
      </c>
      <c r="CN16" s="50">
        <v>8440</v>
      </c>
      <c r="CO16" s="50"/>
      <c r="CP16" s="117">
        <v>22425</v>
      </c>
      <c r="CQ16" s="175"/>
      <c r="CR16" s="175"/>
    </row>
    <row r="17" spans="1:96" s="3" customFormat="1" x14ac:dyDescent="0.3">
      <c r="A17" s="4">
        <v>814</v>
      </c>
      <c r="B17" s="59" t="s">
        <v>11</v>
      </c>
      <c r="C17" s="57">
        <f t="shared" si="0"/>
        <v>37557638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>
        <v>236813</v>
      </c>
      <c r="M17" s="52"/>
      <c r="N17" s="147"/>
      <c r="O17" s="147"/>
      <c r="P17" s="147"/>
      <c r="Q17" s="147">
        <v>-32391</v>
      </c>
      <c r="R17" s="147"/>
      <c r="S17" s="147"/>
      <c r="T17" s="147">
        <v>889839</v>
      </c>
      <c r="U17" s="128"/>
      <c r="V17" s="50"/>
      <c r="W17" s="50">
        <f>5169+660+1760+1865+8058+494+1755+4664+3515</f>
        <v>27940</v>
      </c>
      <c r="X17" s="50"/>
      <c r="Y17" s="50"/>
      <c r="Z17" s="50"/>
      <c r="AA17" s="50">
        <v>10</v>
      </c>
      <c r="AB17" s="50"/>
      <c r="AC17" s="50">
        <v>100079</v>
      </c>
      <c r="AD17" s="50">
        <v>1992</v>
      </c>
      <c r="AE17" s="50">
        <v>32307</v>
      </c>
      <c r="AF17" s="50"/>
      <c r="AG17" s="50"/>
      <c r="AH17" s="50">
        <v>409040</v>
      </c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>
        <v>52656</v>
      </c>
      <c r="BA17" s="50"/>
      <c r="BB17" s="50"/>
      <c r="BC17" s="50"/>
      <c r="BD17" s="50"/>
      <c r="BE17" s="50"/>
      <c r="BF17" s="50"/>
      <c r="BG17" s="50"/>
      <c r="BH17" s="50"/>
      <c r="BI17" s="50"/>
      <c r="BJ17" s="50">
        <v>287183</v>
      </c>
      <c r="BK17" s="50">
        <v>32905</v>
      </c>
      <c r="BL17" s="52">
        <v>39921</v>
      </c>
      <c r="BM17" s="52">
        <v>35971</v>
      </c>
      <c r="BN17" s="52"/>
      <c r="BO17" s="50"/>
      <c r="BP17" s="50">
        <v>420081</v>
      </c>
      <c r="BQ17" s="50"/>
      <c r="BR17" s="50"/>
      <c r="BS17" s="50">
        <v>-126270</v>
      </c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>
        <v>194000</v>
      </c>
      <c r="CE17" s="50"/>
      <c r="CF17" s="50">
        <v>367516</v>
      </c>
      <c r="CG17" s="50"/>
      <c r="CH17" s="50"/>
      <c r="CI17" s="50">
        <v>-367516</v>
      </c>
      <c r="CJ17" s="50">
        <v>43961</v>
      </c>
      <c r="CK17" s="50"/>
      <c r="CL17" s="50">
        <v>-43961</v>
      </c>
      <c r="CM17" s="50">
        <v>25390</v>
      </c>
      <c r="CN17" s="50">
        <v>19559</v>
      </c>
      <c r="CO17" s="50">
        <v>34796</v>
      </c>
      <c r="CP17" s="117">
        <v>25857</v>
      </c>
      <c r="CQ17" s="175"/>
      <c r="CR17" s="175"/>
    </row>
    <row r="18" spans="1:96" s="3" customFormat="1" x14ac:dyDescent="0.3">
      <c r="A18" s="4">
        <v>816</v>
      </c>
      <c r="B18" s="59" t="s">
        <v>12</v>
      </c>
      <c r="C18" s="57">
        <f t="shared" si="0"/>
        <v>45924647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>
        <v>404062</v>
      </c>
      <c r="M18" s="52"/>
      <c r="N18" s="147"/>
      <c r="O18" s="147"/>
      <c r="P18" s="147">
        <v>26340</v>
      </c>
      <c r="Q18" s="147"/>
      <c r="R18" s="147"/>
      <c r="S18" s="147"/>
      <c r="T18" s="147">
        <v>1120399</v>
      </c>
      <c r="U18" s="128"/>
      <c r="V18" s="50"/>
      <c r="W18" s="50">
        <f>123169+4327+61469+36807+57350+60301+940+4682+13290+25810+10132+5265+12944</f>
        <v>416486</v>
      </c>
      <c r="X18" s="50">
        <v>2093</v>
      </c>
      <c r="Y18" s="50"/>
      <c r="Z18" s="50"/>
      <c r="AA18" s="50">
        <v>1118452</v>
      </c>
      <c r="AB18" s="50">
        <v>29221</v>
      </c>
      <c r="AC18" s="50">
        <v>241721</v>
      </c>
      <c r="AD18" s="50">
        <v>246272</v>
      </c>
      <c r="AE18" s="50">
        <v>51861</v>
      </c>
      <c r="AF18" s="50"/>
      <c r="AG18" s="50"/>
      <c r="AH18" s="50">
        <v>399991</v>
      </c>
      <c r="AI18" s="50">
        <v>358141</v>
      </c>
      <c r="AJ18" s="50"/>
      <c r="AK18" s="50"/>
      <c r="AL18" s="50"/>
      <c r="AM18" s="50"/>
      <c r="AN18" s="50"/>
      <c r="AO18" s="50"/>
      <c r="AP18" s="50">
        <v>495770</v>
      </c>
      <c r="AQ18" s="50"/>
      <c r="AR18" s="50"/>
      <c r="AS18" s="50"/>
      <c r="AT18" s="50"/>
      <c r="AU18" s="50"/>
      <c r="AV18" s="50">
        <v>237848</v>
      </c>
      <c r="AW18" s="50"/>
      <c r="AX18" s="50"/>
      <c r="AY18" s="50"/>
      <c r="AZ18" s="50">
        <v>53816</v>
      </c>
      <c r="BA18" s="50"/>
      <c r="BB18" s="50">
        <v>31913</v>
      </c>
      <c r="BC18" s="50"/>
      <c r="BD18" s="50"/>
      <c r="BE18" s="50">
        <v>88625</v>
      </c>
      <c r="BF18" s="50"/>
      <c r="BG18" s="50"/>
      <c r="BH18" s="50"/>
      <c r="BI18" s="50">
        <v>41033</v>
      </c>
      <c r="BJ18" s="50">
        <v>363790</v>
      </c>
      <c r="BK18" s="50">
        <v>37969</v>
      </c>
      <c r="BL18" s="52">
        <v>48463</v>
      </c>
      <c r="BM18" s="52">
        <v>16000</v>
      </c>
      <c r="BN18" s="52"/>
      <c r="BO18" s="50"/>
      <c r="BP18" s="50">
        <v>99772</v>
      </c>
      <c r="BQ18" s="50"/>
      <c r="BR18" s="50"/>
      <c r="BS18" s="50">
        <v>-29154</v>
      </c>
      <c r="BT18" s="50"/>
      <c r="BU18" s="50">
        <v>923448</v>
      </c>
      <c r="BV18" s="50"/>
      <c r="BW18" s="50"/>
      <c r="BX18" s="50"/>
      <c r="BY18" s="50"/>
      <c r="BZ18" s="50"/>
      <c r="CA18" s="50">
        <v>284498</v>
      </c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>
        <v>15348</v>
      </c>
      <c r="CN18" s="50">
        <v>61137</v>
      </c>
      <c r="CO18" s="50">
        <v>15907</v>
      </c>
      <c r="CP18" s="117">
        <v>26586</v>
      </c>
      <c r="CQ18" s="175"/>
      <c r="CR18" s="175"/>
    </row>
    <row r="19" spans="1:96" s="3" customFormat="1" x14ac:dyDescent="0.3">
      <c r="A19" s="4">
        <v>818</v>
      </c>
      <c r="B19" s="59" t="s">
        <v>13</v>
      </c>
      <c r="C19" s="57">
        <f t="shared" si="0"/>
        <v>135040064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>
        <v>1092087</v>
      </c>
      <c r="M19" s="52"/>
      <c r="N19" s="147"/>
      <c r="O19" s="147"/>
      <c r="P19" s="147"/>
      <c r="Q19" s="147"/>
      <c r="R19" s="147"/>
      <c r="S19" s="147"/>
      <c r="T19" s="147">
        <v>6264802</v>
      </c>
      <c r="U19" s="128"/>
      <c r="V19" s="50"/>
      <c r="W19" s="50">
        <f>57355+10684+8645</f>
        <v>76684</v>
      </c>
      <c r="X19" s="50">
        <v>7247</v>
      </c>
      <c r="Y19" s="50"/>
      <c r="Z19" s="50"/>
      <c r="AA19" s="50">
        <v>1409762</v>
      </c>
      <c r="AB19" s="50">
        <v>102</v>
      </c>
      <c r="AC19" s="50">
        <v>687924</v>
      </c>
      <c r="AD19" s="50">
        <v>1332944</v>
      </c>
      <c r="AE19" s="50">
        <v>96611</v>
      </c>
      <c r="AF19" s="50"/>
      <c r="AG19" s="50"/>
      <c r="AH19" s="50">
        <v>375403</v>
      </c>
      <c r="AI19" s="50"/>
      <c r="AJ19" s="50"/>
      <c r="AK19" s="50"/>
      <c r="AL19" s="50"/>
      <c r="AM19" s="50"/>
      <c r="AN19" s="50"/>
      <c r="AO19" s="50"/>
      <c r="AP19" s="50"/>
      <c r="AQ19" s="50"/>
      <c r="AR19" s="50">
        <v>500000</v>
      </c>
      <c r="AS19" s="50"/>
      <c r="AT19" s="50"/>
      <c r="AU19" s="50"/>
      <c r="AV19" s="50">
        <v>1273900</v>
      </c>
      <c r="AW19" s="50">
        <v>283836</v>
      </c>
      <c r="AX19" s="50"/>
      <c r="AY19" s="50"/>
      <c r="AZ19" s="50"/>
      <c r="BA19" s="50"/>
      <c r="BB19" s="50">
        <v>160352</v>
      </c>
      <c r="BC19" s="50"/>
      <c r="BD19" s="50"/>
      <c r="BE19" s="50">
        <v>39582</v>
      </c>
      <c r="BF19" s="50"/>
      <c r="BG19" s="50"/>
      <c r="BH19" s="50"/>
      <c r="BI19" s="50"/>
      <c r="BJ19" s="50">
        <v>1413427</v>
      </c>
      <c r="BK19" s="50"/>
      <c r="BL19" s="52">
        <v>147076</v>
      </c>
      <c r="BM19" s="52">
        <v>32750</v>
      </c>
      <c r="BN19" s="52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>
        <v>18588</v>
      </c>
      <c r="CN19" s="50">
        <v>148917</v>
      </c>
      <c r="CO19" s="50"/>
      <c r="CP19" s="117">
        <v>41451</v>
      </c>
      <c r="CQ19" s="175"/>
      <c r="CR19" s="175"/>
    </row>
    <row r="20" spans="1:96" s="3" customFormat="1" x14ac:dyDescent="0.3">
      <c r="A20" s="4">
        <v>820</v>
      </c>
      <c r="B20" s="59" t="s">
        <v>14</v>
      </c>
      <c r="C20" s="57">
        <f t="shared" si="0"/>
        <v>29230321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>
        <v>9771</v>
      </c>
      <c r="M20" s="52"/>
      <c r="N20" s="147"/>
      <c r="O20" s="147"/>
      <c r="P20" s="147"/>
      <c r="Q20" s="147"/>
      <c r="R20" s="147">
        <v>97699</v>
      </c>
      <c r="S20" s="147"/>
      <c r="T20" s="147">
        <v>801808</v>
      </c>
      <c r="U20" s="128"/>
      <c r="V20" s="50">
        <v>148509</v>
      </c>
      <c r="W20" s="50">
        <f>43549+3004+6600+2558+10182-5280+5115+3713+374+3933+5121+1274</f>
        <v>80143</v>
      </c>
      <c r="X20" s="50"/>
      <c r="Y20" s="50"/>
      <c r="Z20" s="50"/>
      <c r="AA20" s="50">
        <v>207237</v>
      </c>
      <c r="AB20" s="50">
        <v>11199</v>
      </c>
      <c r="AC20" s="50">
        <v>13023</v>
      </c>
      <c r="AD20" s="50">
        <v>225170</v>
      </c>
      <c r="AE20" s="50">
        <v>29988</v>
      </c>
      <c r="AF20" s="50"/>
      <c r="AG20" s="50"/>
      <c r="AH20" s="50">
        <v>400000</v>
      </c>
      <c r="AI20" s="50"/>
      <c r="AJ20" s="50"/>
      <c r="AK20" s="50">
        <v>400000</v>
      </c>
      <c r="AL20" s="50"/>
      <c r="AM20" s="50"/>
      <c r="AN20" s="50"/>
      <c r="AO20" s="50">
        <v>490317</v>
      </c>
      <c r="AP20" s="50"/>
      <c r="AQ20" s="50"/>
      <c r="AR20" s="50"/>
      <c r="AS20" s="50"/>
      <c r="AT20" s="50"/>
      <c r="AU20" s="50"/>
      <c r="AV20" s="50"/>
      <c r="AW20" s="50">
        <v>339163</v>
      </c>
      <c r="AX20" s="50"/>
      <c r="AY20" s="50"/>
      <c r="AZ20" s="50"/>
      <c r="BA20" s="50"/>
      <c r="BB20" s="50"/>
      <c r="BC20" s="50"/>
      <c r="BD20" s="50"/>
      <c r="BE20" s="50">
        <v>150372</v>
      </c>
      <c r="BF20" s="50"/>
      <c r="BG20" s="50"/>
      <c r="BH20" s="50"/>
      <c r="BI20" s="50"/>
      <c r="BJ20" s="50">
        <v>77075</v>
      </c>
      <c r="BK20" s="50"/>
      <c r="BL20" s="52"/>
      <c r="BM20" s="52">
        <v>9046</v>
      </c>
      <c r="BN20" s="52"/>
      <c r="BO20" s="50"/>
      <c r="BP20" s="50">
        <v>96783</v>
      </c>
      <c r="BQ20" s="50"/>
      <c r="BR20" s="50">
        <v>-2028</v>
      </c>
      <c r="BS20" s="50">
        <v>-47919</v>
      </c>
      <c r="BT20" s="50"/>
      <c r="BU20" s="50"/>
      <c r="BV20" s="50"/>
      <c r="BW20" s="50"/>
      <c r="BX20" s="50">
        <v>4227</v>
      </c>
      <c r="BY20" s="50"/>
      <c r="BZ20" s="50"/>
      <c r="CA20" s="50">
        <v>78752</v>
      </c>
      <c r="CB20" s="50"/>
      <c r="CC20" s="50"/>
      <c r="CD20" s="50"/>
      <c r="CE20" s="50"/>
      <c r="CF20" s="50">
        <v>254120</v>
      </c>
      <c r="CG20" s="50"/>
      <c r="CH20" s="50">
        <v>7499</v>
      </c>
      <c r="CI20" s="50"/>
      <c r="CJ20" s="50">
        <v>30397</v>
      </c>
      <c r="CK20" s="50">
        <v>1108</v>
      </c>
      <c r="CL20" s="50"/>
      <c r="CM20" s="50">
        <v>22402</v>
      </c>
      <c r="CN20" s="50">
        <v>16943</v>
      </c>
      <c r="CO20" s="50">
        <v>32</v>
      </c>
      <c r="CP20" s="117">
        <v>24132</v>
      </c>
      <c r="CQ20" s="175"/>
      <c r="CR20" s="175"/>
    </row>
    <row r="21" spans="1:96" s="3" customFormat="1" x14ac:dyDescent="0.3">
      <c r="A21" s="4">
        <v>858</v>
      </c>
      <c r="B21" s="59" t="s">
        <v>15</v>
      </c>
      <c r="C21" s="57">
        <f t="shared" si="0"/>
        <v>35021461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52">
        <v>10536</v>
      </c>
      <c r="N21" s="147"/>
      <c r="O21" s="147"/>
      <c r="P21" s="147"/>
      <c r="Q21" s="147"/>
      <c r="R21" s="147"/>
      <c r="S21" s="147"/>
      <c r="T21" s="147"/>
      <c r="U21" s="128"/>
      <c r="V21" s="50"/>
      <c r="W21" s="50"/>
      <c r="X21" s="50"/>
      <c r="Y21" s="50"/>
      <c r="Z21" s="50"/>
      <c r="AA21" s="50">
        <v>1947431</v>
      </c>
      <c r="AB21" s="50">
        <v>1054</v>
      </c>
      <c r="AC21" s="50">
        <v>210526</v>
      </c>
      <c r="AD21" s="50">
        <v>358866</v>
      </c>
      <c r="AE21" s="50">
        <v>29370</v>
      </c>
      <c r="AF21" s="50"/>
      <c r="AG21" s="50"/>
      <c r="AH21" s="50">
        <v>392225</v>
      </c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>
        <v>1915011</v>
      </c>
      <c r="AW21" s="50">
        <v>58810</v>
      </c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>
        <v>353054</v>
      </c>
      <c r="BK21" s="50"/>
      <c r="BL21" s="52">
        <v>37527</v>
      </c>
      <c r="BM21" s="52">
        <v>2000</v>
      </c>
      <c r="BN21" s="52"/>
      <c r="BO21" s="50"/>
      <c r="BP21" s="50">
        <v>19250</v>
      </c>
      <c r="BQ21" s="50"/>
      <c r="BR21" s="50"/>
      <c r="BS21" s="50">
        <v>-17250</v>
      </c>
      <c r="BT21" s="50"/>
      <c r="BU21" s="50"/>
      <c r="BV21" s="50"/>
      <c r="BW21" s="50">
        <v>393556</v>
      </c>
      <c r="BX21" s="50"/>
      <c r="BY21" s="50"/>
      <c r="BZ21" s="50"/>
      <c r="CA21" s="50">
        <v>131037</v>
      </c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>
        <v>16263</v>
      </c>
      <c r="CN21" s="50"/>
      <c r="CO21" s="50">
        <v>24841</v>
      </c>
      <c r="CP21" s="117">
        <v>25076</v>
      </c>
      <c r="CQ21" s="175"/>
      <c r="CR21" s="175"/>
    </row>
    <row r="22" spans="1:96" s="3" customFormat="1" x14ac:dyDescent="0.3">
      <c r="A22" s="4">
        <v>822</v>
      </c>
      <c r="B22" s="59" t="s">
        <v>16</v>
      </c>
      <c r="C22" s="57">
        <f t="shared" si="0"/>
        <v>22774092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>
        <v>37594</v>
      </c>
      <c r="M22" s="52"/>
      <c r="N22" s="147"/>
      <c r="O22" s="147"/>
      <c r="P22" s="147">
        <v>5928</v>
      </c>
      <c r="Q22" s="147"/>
      <c r="R22" s="147"/>
      <c r="S22" s="147"/>
      <c r="T22" s="147">
        <v>1721900</v>
      </c>
      <c r="U22" s="128"/>
      <c r="V22" s="50"/>
      <c r="W22" s="50">
        <f>279+480+80</f>
        <v>839</v>
      </c>
      <c r="X22" s="50"/>
      <c r="Y22" s="50"/>
      <c r="Z22" s="50"/>
      <c r="AA22" s="50">
        <v>372113</v>
      </c>
      <c r="AB22" s="50">
        <v>23661</v>
      </c>
      <c r="AC22" s="50">
        <v>8286</v>
      </c>
      <c r="AD22" s="50"/>
      <c r="AE22" s="50">
        <v>14762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>
        <v>235051</v>
      </c>
      <c r="AP22" s="50"/>
      <c r="AQ22" s="50"/>
      <c r="AR22" s="50"/>
      <c r="AS22" s="50"/>
      <c r="AT22" s="50"/>
      <c r="AU22" s="50"/>
      <c r="AV22" s="50"/>
      <c r="AW22" s="50">
        <v>270933</v>
      </c>
      <c r="AX22" s="50"/>
      <c r="AY22" s="50"/>
      <c r="AZ22" s="50"/>
      <c r="BA22" s="50"/>
      <c r="BB22" s="50"/>
      <c r="BC22" s="50"/>
      <c r="BD22" s="50"/>
      <c r="BE22" s="50">
        <v>168944</v>
      </c>
      <c r="BF22" s="50">
        <v>81935</v>
      </c>
      <c r="BG22" s="50"/>
      <c r="BH22" s="50"/>
      <c r="BI22" s="50"/>
      <c r="BJ22" s="50">
        <v>137312</v>
      </c>
      <c r="BK22" s="50">
        <v>11416</v>
      </c>
      <c r="BL22" s="52"/>
      <c r="BM22" s="52">
        <v>35089</v>
      </c>
      <c r="BN22" s="52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>
        <v>194000</v>
      </c>
      <c r="CE22" s="50"/>
      <c r="CF22" s="50"/>
      <c r="CG22" s="50"/>
      <c r="CH22" s="50"/>
      <c r="CI22" s="50"/>
      <c r="CJ22" s="50"/>
      <c r="CK22" s="50"/>
      <c r="CL22" s="50"/>
      <c r="CM22" s="50">
        <v>10450</v>
      </c>
      <c r="CN22" s="50">
        <v>12885</v>
      </c>
      <c r="CO22" s="50">
        <v>24141</v>
      </c>
      <c r="CP22" s="117">
        <v>23017</v>
      </c>
      <c r="CQ22" s="175"/>
      <c r="CR22" s="175"/>
    </row>
    <row r="23" spans="1:96" s="3" customFormat="1" x14ac:dyDescent="0.3">
      <c r="A23" s="4">
        <v>824</v>
      </c>
      <c r="B23" s="59" t="s">
        <v>17</v>
      </c>
      <c r="C23" s="57">
        <f t="shared" si="0"/>
        <v>26296697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>
        <v>438148</v>
      </c>
      <c r="M23" s="52">
        <v>1203</v>
      </c>
      <c r="N23" s="147">
        <v>1139</v>
      </c>
      <c r="O23" s="147"/>
      <c r="P23" s="147"/>
      <c r="Q23" s="147"/>
      <c r="R23" s="147">
        <v>68479</v>
      </c>
      <c r="S23" s="147"/>
      <c r="T23" s="147">
        <v>353993</v>
      </c>
      <c r="U23" s="128"/>
      <c r="V23" s="50"/>
      <c r="W23" s="50">
        <f>8881+281+13385+957+121+3880+12320</f>
        <v>39825</v>
      </c>
      <c r="X23" s="50"/>
      <c r="Y23" s="50"/>
      <c r="Z23" s="50"/>
      <c r="AA23" s="50"/>
      <c r="AB23" s="50">
        <v>726</v>
      </c>
      <c r="AC23" s="50"/>
      <c r="AD23" s="50"/>
      <c r="AE23" s="50">
        <v>28056</v>
      </c>
      <c r="AF23" s="50"/>
      <c r="AG23" s="50"/>
      <c r="AH23" s="50"/>
      <c r="AI23" s="50">
        <v>279543</v>
      </c>
      <c r="AJ23" s="50"/>
      <c r="AK23" s="50"/>
      <c r="AL23" s="50"/>
      <c r="AM23" s="50"/>
      <c r="AN23" s="50"/>
      <c r="AO23" s="50">
        <v>205156</v>
      </c>
      <c r="AP23" s="50"/>
      <c r="AQ23" s="50"/>
      <c r="AR23" s="50"/>
      <c r="AS23" s="50"/>
      <c r="AT23" s="50"/>
      <c r="AU23" s="50"/>
      <c r="AV23" s="50">
        <v>97638</v>
      </c>
      <c r="AW23" s="50">
        <v>109405</v>
      </c>
      <c r="AX23" s="50"/>
      <c r="AY23" s="50"/>
      <c r="AZ23" s="50">
        <v>49546</v>
      </c>
      <c r="BA23" s="50"/>
      <c r="BB23" s="50"/>
      <c r="BC23" s="50"/>
      <c r="BD23" s="50"/>
      <c r="BE23" s="50">
        <v>46580</v>
      </c>
      <c r="BF23" s="50"/>
      <c r="BG23" s="50"/>
      <c r="BH23" s="50"/>
      <c r="BI23" s="50"/>
      <c r="BJ23" s="50">
        <v>221773</v>
      </c>
      <c r="BK23" s="50"/>
      <c r="BL23" s="52"/>
      <c r="BM23" s="52"/>
      <c r="BN23" s="52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>
        <v>45499</v>
      </c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>
        <v>19034</v>
      </c>
      <c r="CN23" s="50">
        <v>24800</v>
      </c>
      <c r="CO23" s="50">
        <v>8990</v>
      </c>
      <c r="CP23" s="117">
        <v>23901</v>
      </c>
      <c r="CQ23" s="175"/>
      <c r="CR23" s="175"/>
    </row>
    <row r="24" spans="1:96" s="3" customFormat="1" x14ac:dyDescent="0.3">
      <c r="A24" s="4">
        <v>826</v>
      </c>
      <c r="B24" s="59" t="s">
        <v>111</v>
      </c>
      <c r="C24" s="57">
        <f t="shared" si="0"/>
        <v>33501794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>
        <v>179504</v>
      </c>
      <c r="M24" s="52"/>
      <c r="N24" s="147"/>
      <c r="O24" s="147"/>
      <c r="P24" s="147"/>
      <c r="Q24" s="147"/>
      <c r="R24" s="147"/>
      <c r="S24" s="147"/>
      <c r="T24" s="147">
        <v>1252173</v>
      </c>
      <c r="U24" s="128"/>
      <c r="V24" s="50"/>
      <c r="W24" s="50">
        <f>45112+5001+17181+19195+36887+4546+8543+5636</f>
        <v>142101</v>
      </c>
      <c r="X24" s="50">
        <v>46</v>
      </c>
      <c r="Y24" s="50"/>
      <c r="Z24" s="50"/>
      <c r="AA24" s="50"/>
      <c r="AB24" s="50"/>
      <c r="AC24" s="50"/>
      <c r="AD24" s="50"/>
      <c r="AE24" s="50">
        <v>41659</v>
      </c>
      <c r="AF24" s="50"/>
      <c r="AG24" s="50"/>
      <c r="AH24" s="50"/>
      <c r="AI24" s="50">
        <v>400000</v>
      </c>
      <c r="AJ24" s="50"/>
      <c r="AK24" s="50"/>
      <c r="AL24" s="50"/>
      <c r="AM24" s="50"/>
      <c r="AN24" s="50"/>
      <c r="AO24" s="50">
        <v>500000</v>
      </c>
      <c r="AP24" s="50"/>
      <c r="AQ24" s="50"/>
      <c r="AR24" s="50"/>
      <c r="AS24" s="50"/>
      <c r="AT24" s="50"/>
      <c r="AU24" s="50"/>
      <c r="AV24" s="50"/>
      <c r="AW24" s="50">
        <v>201158</v>
      </c>
      <c r="AX24" s="50"/>
      <c r="AY24" s="50"/>
      <c r="AZ24" s="50"/>
      <c r="BA24" s="50"/>
      <c r="BB24" s="50"/>
      <c r="BC24" s="50"/>
      <c r="BD24" s="50"/>
      <c r="BE24" s="50">
        <v>126000</v>
      </c>
      <c r="BF24" s="50"/>
      <c r="BG24" s="50"/>
      <c r="BH24" s="50"/>
      <c r="BI24" s="50">
        <v>26669</v>
      </c>
      <c r="BJ24" s="50">
        <v>318654</v>
      </c>
      <c r="BK24" s="50">
        <v>28203</v>
      </c>
      <c r="BL24" s="52">
        <v>36674</v>
      </c>
      <c r="BM24" s="52"/>
      <c r="BN24" s="52"/>
      <c r="BO24" s="50"/>
      <c r="BP24" s="50">
        <v>169625</v>
      </c>
      <c r="BQ24" s="50"/>
      <c r="BR24" s="50">
        <v>-4587</v>
      </c>
      <c r="BS24" s="50">
        <v>-120668</v>
      </c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>
        <v>11207</v>
      </c>
      <c r="CN24" s="50">
        <v>16924</v>
      </c>
      <c r="CO24" s="50"/>
      <c r="CP24" s="117">
        <v>25080</v>
      </c>
      <c r="CQ24" s="175"/>
      <c r="CR24" s="175"/>
    </row>
    <row r="25" spans="1:96" s="3" customFormat="1" x14ac:dyDescent="0.3">
      <c r="A25" s="4">
        <v>828</v>
      </c>
      <c r="B25" s="59" t="s">
        <v>18</v>
      </c>
      <c r="C25" s="57">
        <f t="shared" si="0"/>
        <v>39947370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113514</v>
      </c>
      <c r="M25" s="52"/>
      <c r="N25" s="147"/>
      <c r="O25" s="147"/>
      <c r="P25" s="147">
        <v>56222</v>
      </c>
      <c r="Q25" s="147"/>
      <c r="R25" s="147"/>
      <c r="S25" s="147"/>
      <c r="T25" s="147">
        <v>3116405</v>
      </c>
      <c r="U25" s="128"/>
      <c r="V25" s="50"/>
      <c r="W25" s="50">
        <f>64522+12540+18690+1980+12719+27500+11165-9892</f>
        <v>139224</v>
      </c>
      <c r="X25" s="50">
        <v>675</v>
      </c>
      <c r="Y25" s="50"/>
      <c r="Z25" s="50"/>
      <c r="AA25" s="50">
        <v>1507</v>
      </c>
      <c r="AB25" s="50">
        <v>1</v>
      </c>
      <c r="AC25" s="50"/>
      <c r="AD25" s="50"/>
      <c r="AE25" s="50">
        <v>29292</v>
      </c>
      <c r="AF25" s="50"/>
      <c r="AG25" s="50"/>
      <c r="AH25" s="50"/>
      <c r="AI25" s="50">
        <v>398141</v>
      </c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>
        <v>45545</v>
      </c>
      <c r="BF25" s="50"/>
      <c r="BG25" s="50"/>
      <c r="BH25" s="50"/>
      <c r="BI25" s="50">
        <v>24764</v>
      </c>
      <c r="BJ25" s="50">
        <v>391886</v>
      </c>
      <c r="BK25" s="50"/>
      <c r="BL25" s="52"/>
      <c r="BM25" s="52">
        <v>12000</v>
      </c>
      <c r="BN25" s="52"/>
      <c r="BO25" s="50"/>
      <c r="BP25" s="50"/>
      <c r="BQ25" s="50"/>
      <c r="BR25" s="50"/>
      <c r="BS25" s="50"/>
      <c r="BT25" s="50"/>
      <c r="BU25" s="50">
        <v>779451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>
        <v>22635</v>
      </c>
      <c r="CN25" s="50">
        <v>36891</v>
      </c>
      <c r="CO25" s="50"/>
      <c r="CP25" s="117">
        <v>26034</v>
      </c>
      <c r="CQ25" s="175"/>
      <c r="CR25" s="175"/>
    </row>
    <row r="26" spans="1:96" s="3" customFormat="1" x14ac:dyDescent="0.3">
      <c r="A26" s="4">
        <v>830</v>
      </c>
      <c r="B26" s="59" t="s">
        <v>19</v>
      </c>
      <c r="C26" s="57">
        <f t="shared" si="0"/>
        <v>17963701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52"/>
      <c r="N26" s="147"/>
      <c r="O26" s="147"/>
      <c r="P26" s="147"/>
      <c r="Q26" s="147"/>
      <c r="R26" s="147">
        <v>124777</v>
      </c>
      <c r="S26" s="147"/>
      <c r="T26" s="147"/>
      <c r="U26" s="128"/>
      <c r="V26" s="50"/>
      <c r="W26" s="50">
        <f>790+458+416+218</f>
        <v>1882</v>
      </c>
      <c r="X26" s="50"/>
      <c r="Y26" s="50"/>
      <c r="Z26" s="50"/>
      <c r="AA26" s="50">
        <v>915237</v>
      </c>
      <c r="AB26" s="50">
        <v>90488</v>
      </c>
      <c r="AC26" s="50">
        <v>86317</v>
      </c>
      <c r="AD26" s="50">
        <v>257</v>
      </c>
      <c r="AE26" s="50">
        <v>23496</v>
      </c>
      <c r="AF26" s="50"/>
      <c r="AG26" s="50"/>
      <c r="AH26" s="50">
        <v>219297</v>
      </c>
      <c r="AI26" s="50">
        <v>237475</v>
      </c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>
        <v>729179</v>
      </c>
      <c r="AW26" s="50">
        <v>54810</v>
      </c>
      <c r="AX26" s="50"/>
      <c r="AY26" s="50"/>
      <c r="AZ26" s="50"/>
      <c r="BA26" s="50"/>
      <c r="BB26" s="50"/>
      <c r="BC26" s="50"/>
      <c r="BD26" s="50"/>
      <c r="BE26" s="50">
        <v>180160</v>
      </c>
      <c r="BF26" s="50"/>
      <c r="BG26" s="50"/>
      <c r="BH26" s="50"/>
      <c r="BI26" s="50"/>
      <c r="BJ26" s="50">
        <v>161836</v>
      </c>
      <c r="BK26" s="50"/>
      <c r="BL26" s="52"/>
      <c r="BM26" s="52">
        <v>2000</v>
      </c>
      <c r="BN26" s="52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>
        <v>10854</v>
      </c>
      <c r="CN26" s="50">
        <v>16747</v>
      </c>
      <c r="CO26" s="50">
        <v>21613</v>
      </c>
      <c r="CP26" s="117">
        <v>22284</v>
      </c>
      <c r="CQ26" s="175"/>
      <c r="CR26" s="175"/>
    </row>
    <row r="27" spans="1:96" s="3" customFormat="1" x14ac:dyDescent="0.3">
      <c r="A27" s="4">
        <v>832</v>
      </c>
      <c r="B27" s="59" t="s">
        <v>20</v>
      </c>
      <c r="C27" s="57">
        <f t="shared" si="0"/>
        <v>102489661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>
        <v>562816</v>
      </c>
      <c r="M27" s="52"/>
      <c r="N27" s="147"/>
      <c r="O27" s="147"/>
      <c r="P27" s="147"/>
      <c r="Q27" s="147"/>
      <c r="R27" s="147"/>
      <c r="S27" s="147"/>
      <c r="T27" s="147">
        <v>2048655</v>
      </c>
      <c r="U27" s="128"/>
      <c r="V27" s="50"/>
      <c r="W27" s="50">
        <f>23118+6526+5775+7143+8008+9911</f>
        <v>60481</v>
      </c>
      <c r="X27" s="50"/>
      <c r="Y27" s="50"/>
      <c r="Z27" s="50"/>
      <c r="AA27" s="50">
        <v>5296883</v>
      </c>
      <c r="AB27" s="50"/>
      <c r="AC27" s="50"/>
      <c r="AD27" s="50"/>
      <c r="AE27" s="50">
        <v>140279</v>
      </c>
      <c r="AF27" s="50"/>
      <c r="AG27" s="50">
        <v>145000</v>
      </c>
      <c r="AH27" s="50">
        <v>396865</v>
      </c>
      <c r="AI27" s="50"/>
      <c r="AJ27" s="50"/>
      <c r="AK27" s="50">
        <v>600000</v>
      </c>
      <c r="AL27" s="50"/>
      <c r="AM27" s="50">
        <v>500000</v>
      </c>
      <c r="AN27" s="50"/>
      <c r="AO27" s="50"/>
      <c r="AP27" s="50"/>
      <c r="AQ27" s="50"/>
      <c r="AR27" s="50"/>
      <c r="AS27" s="50"/>
      <c r="AT27" s="50"/>
      <c r="AU27" s="50">
        <v>90411</v>
      </c>
      <c r="AV27" s="50">
        <v>1614976</v>
      </c>
      <c r="AW27" s="50">
        <v>804763</v>
      </c>
      <c r="AX27" s="50"/>
      <c r="AY27" s="50"/>
      <c r="AZ27" s="50"/>
      <c r="BA27" s="50"/>
      <c r="BB27" s="50">
        <v>36150</v>
      </c>
      <c r="BC27" s="50"/>
      <c r="BD27" s="50"/>
      <c r="BE27" s="50">
        <v>139812</v>
      </c>
      <c r="BF27" s="50"/>
      <c r="BG27" s="50"/>
      <c r="BH27" s="50"/>
      <c r="BI27" s="50">
        <v>41247</v>
      </c>
      <c r="BJ27" s="50">
        <v>353512</v>
      </c>
      <c r="BK27" s="50"/>
      <c r="BL27" s="52"/>
      <c r="BM27" s="52">
        <v>16250</v>
      </c>
      <c r="BN27" s="52"/>
      <c r="BO27" s="50"/>
      <c r="BP27" s="50">
        <v>208016</v>
      </c>
      <c r="BQ27" s="50">
        <v>22000</v>
      </c>
      <c r="BR27" s="50"/>
      <c r="BS27" s="50">
        <v>-10009</v>
      </c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>
        <v>10753</v>
      </c>
      <c r="CH27" s="50"/>
      <c r="CI27" s="50"/>
      <c r="CJ27" s="50"/>
      <c r="CK27" s="50"/>
      <c r="CL27" s="50"/>
      <c r="CM27" s="50">
        <v>98508</v>
      </c>
      <c r="CN27" s="50">
        <v>38348</v>
      </c>
      <c r="CO27" s="50"/>
      <c r="CP27" s="117">
        <v>35672</v>
      </c>
      <c r="CQ27" s="175"/>
      <c r="CR27" s="175"/>
    </row>
    <row r="28" spans="1:96" s="3" customFormat="1" x14ac:dyDescent="0.3">
      <c r="A28" s="4">
        <v>834</v>
      </c>
      <c r="B28" s="59" t="s">
        <v>21</v>
      </c>
      <c r="C28" s="57">
        <f t="shared" si="0"/>
        <v>65149061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>
        <v>1368042</v>
      </c>
      <c r="M28" s="52"/>
      <c r="N28" s="147"/>
      <c r="O28" s="147"/>
      <c r="P28" s="147"/>
      <c r="Q28" s="147"/>
      <c r="R28" s="147"/>
      <c r="S28" s="147"/>
      <c r="T28" s="147">
        <v>3259134</v>
      </c>
      <c r="U28" s="128"/>
      <c r="V28" s="50"/>
      <c r="W28" s="50">
        <f>37099+25939+32882+4606+1485+4767+3410+10252+179+1134+4203</f>
        <v>125956</v>
      </c>
      <c r="X28" s="50"/>
      <c r="Y28" s="50"/>
      <c r="Z28" s="50"/>
      <c r="AA28" s="50">
        <v>69155</v>
      </c>
      <c r="AB28" s="50"/>
      <c r="AC28" s="50">
        <v>1083</v>
      </c>
      <c r="AD28" s="50"/>
      <c r="AE28" s="50">
        <v>100630</v>
      </c>
      <c r="AF28" s="50"/>
      <c r="AG28" s="50"/>
      <c r="AH28" s="50"/>
      <c r="AI28" s="50">
        <v>400000</v>
      </c>
      <c r="AJ28" s="50"/>
      <c r="AK28" s="50"/>
      <c r="AL28" s="50"/>
      <c r="AM28" s="50">
        <v>400000</v>
      </c>
      <c r="AN28" s="50"/>
      <c r="AO28" s="50"/>
      <c r="AP28" s="50"/>
      <c r="AQ28" s="50"/>
      <c r="AR28" s="50"/>
      <c r="AS28" s="50"/>
      <c r="AT28" s="50"/>
      <c r="AU28" s="50"/>
      <c r="AV28" s="50">
        <v>293109</v>
      </c>
      <c r="AW28" s="50"/>
      <c r="AX28" s="50"/>
      <c r="AY28" s="50"/>
      <c r="AZ28" s="50">
        <v>22696</v>
      </c>
      <c r="BA28" s="50"/>
      <c r="BB28" s="50"/>
      <c r="BC28" s="50"/>
      <c r="BD28" s="50"/>
      <c r="BE28" s="50">
        <v>111914</v>
      </c>
      <c r="BF28" s="50"/>
      <c r="BG28" s="50"/>
      <c r="BH28" s="50"/>
      <c r="BI28" s="50">
        <v>42462</v>
      </c>
      <c r="BJ28" s="50">
        <v>208166</v>
      </c>
      <c r="BK28" s="50"/>
      <c r="BL28" s="52">
        <v>46688</v>
      </c>
      <c r="BM28" s="52">
        <v>3420</v>
      </c>
      <c r="BN28" s="52"/>
      <c r="BO28" s="50"/>
      <c r="BP28" s="50">
        <v>174095</v>
      </c>
      <c r="BQ28" s="50"/>
      <c r="BR28" s="50"/>
      <c r="BS28" s="50">
        <v>-92683</v>
      </c>
      <c r="BT28" s="50"/>
      <c r="BU28" s="50">
        <v>1436575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>
        <v>19290</v>
      </c>
      <c r="CN28" s="50">
        <v>50470</v>
      </c>
      <c r="CO28" s="50">
        <v>4276</v>
      </c>
      <c r="CP28" s="117">
        <v>29863</v>
      </c>
      <c r="CQ28" s="175"/>
      <c r="CR28" s="175"/>
    </row>
    <row r="29" spans="1:96" s="3" customFormat="1" x14ac:dyDescent="0.3">
      <c r="A29" s="4">
        <v>836</v>
      </c>
      <c r="B29" s="59" t="s">
        <v>126</v>
      </c>
      <c r="C29" s="57">
        <f t="shared" si="0"/>
        <v>44885053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>
        <v>155137</v>
      </c>
      <c r="M29" s="52"/>
      <c r="N29" s="147"/>
      <c r="O29" s="147"/>
      <c r="P29" s="147"/>
      <c r="Q29" s="147"/>
      <c r="R29" s="147">
        <v>310215</v>
      </c>
      <c r="S29" s="147"/>
      <c r="T29" s="147">
        <v>2259805</v>
      </c>
      <c r="U29" s="128"/>
      <c r="V29" s="50"/>
      <c r="W29" s="50">
        <f>282097+27237+44957+12318+77996+275+20823+40632+36688+44531+34953+54279+28043+71165</f>
        <v>775994</v>
      </c>
      <c r="X29" s="50">
        <v>30</v>
      </c>
      <c r="Y29" s="50"/>
      <c r="Z29" s="50"/>
      <c r="AA29" s="50">
        <v>1024051</v>
      </c>
      <c r="AB29" s="50">
        <v>26431</v>
      </c>
      <c r="AC29" s="50">
        <v>1</v>
      </c>
      <c r="AD29" s="50">
        <v>842</v>
      </c>
      <c r="AE29" s="50">
        <v>43900</v>
      </c>
      <c r="AF29" s="50"/>
      <c r="AG29" s="50"/>
      <c r="AH29" s="50">
        <v>314666</v>
      </c>
      <c r="AI29" s="50"/>
      <c r="AJ29" s="50"/>
      <c r="AK29" s="50"/>
      <c r="AL29" s="50"/>
      <c r="AM29" s="50"/>
      <c r="AN29" s="50"/>
      <c r="AO29" s="50">
        <v>369049</v>
      </c>
      <c r="AP29" s="50"/>
      <c r="AQ29" s="50">
        <v>750000</v>
      </c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>
        <v>148163</v>
      </c>
      <c r="BF29" s="50"/>
      <c r="BG29" s="50"/>
      <c r="BH29" s="50"/>
      <c r="BI29" s="50"/>
      <c r="BJ29" s="50">
        <v>163005</v>
      </c>
      <c r="BK29" s="50">
        <v>18296</v>
      </c>
      <c r="BL29" s="52"/>
      <c r="BM29" s="52">
        <v>42794</v>
      </c>
      <c r="BN29" s="52"/>
      <c r="BO29" s="50">
        <v>956260</v>
      </c>
      <c r="BP29" s="50">
        <v>212890</v>
      </c>
      <c r="BQ29" s="50"/>
      <c r="BR29" s="50"/>
      <c r="BS29" s="50">
        <v>-114428</v>
      </c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>
        <v>471294</v>
      </c>
      <c r="CG29" s="50"/>
      <c r="CH29" s="50">
        <v>13907</v>
      </c>
      <c r="CI29" s="50"/>
      <c r="CJ29" s="50">
        <v>56376</v>
      </c>
      <c r="CK29" s="50">
        <v>2055</v>
      </c>
      <c r="CL29" s="50"/>
      <c r="CM29" s="50">
        <v>7435</v>
      </c>
      <c r="CN29" s="50">
        <v>22436</v>
      </c>
      <c r="CO29" s="50"/>
      <c r="CP29" s="117">
        <v>26058</v>
      </c>
      <c r="CQ29" s="175"/>
      <c r="CR29" s="175"/>
    </row>
    <row r="30" spans="1:96" s="3" customFormat="1" x14ac:dyDescent="0.3">
      <c r="A30" s="4">
        <v>838</v>
      </c>
      <c r="B30" s="59" t="s">
        <v>23</v>
      </c>
      <c r="C30" s="57">
        <f t="shared" si="0"/>
        <v>87617320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>
        <v>769360</v>
      </c>
      <c r="M30" s="52"/>
      <c r="N30" s="147"/>
      <c r="O30" s="147"/>
      <c r="P30" s="147"/>
      <c r="Q30" s="147"/>
      <c r="R30" s="147"/>
      <c r="S30" s="147"/>
      <c r="T30" s="147">
        <v>5126626</v>
      </c>
      <c r="U30" s="128"/>
      <c r="V30" s="50"/>
      <c r="W30" s="50">
        <f>76542+67809+52206+37321+3223</f>
        <v>237101</v>
      </c>
      <c r="X30" s="50"/>
      <c r="Y30" s="50"/>
      <c r="Z30" s="50"/>
      <c r="AA30" s="50">
        <v>1972115</v>
      </c>
      <c r="AB30" s="50">
        <v>1463</v>
      </c>
      <c r="AC30" s="50">
        <v>252575</v>
      </c>
      <c r="AD30" s="50">
        <v>377974</v>
      </c>
      <c r="AE30" s="50">
        <v>109286</v>
      </c>
      <c r="AF30" s="50"/>
      <c r="AG30" s="50"/>
      <c r="AH30" s="50"/>
      <c r="AI30" s="50">
        <v>400000</v>
      </c>
      <c r="AJ30" s="50"/>
      <c r="AK30" s="50"/>
      <c r="AL30" s="50"/>
      <c r="AM30" s="50"/>
      <c r="AN30" s="50"/>
      <c r="AO30" s="50">
        <v>500000</v>
      </c>
      <c r="AP30" s="50"/>
      <c r="AQ30" s="50"/>
      <c r="AR30" s="50"/>
      <c r="AS30" s="50"/>
      <c r="AT30" s="50"/>
      <c r="AU30" s="50"/>
      <c r="AV30" s="50"/>
      <c r="AW30" s="50">
        <v>187123</v>
      </c>
      <c r="AX30" s="50"/>
      <c r="AY30" s="50"/>
      <c r="AZ30" s="50">
        <v>11738</v>
      </c>
      <c r="BA30" s="50"/>
      <c r="BB30" s="50">
        <v>107562</v>
      </c>
      <c r="BC30" s="50"/>
      <c r="BD30" s="50"/>
      <c r="BE30" s="50"/>
      <c r="BF30" s="50"/>
      <c r="BG30" s="50"/>
      <c r="BH30" s="50">
        <v>2869986</v>
      </c>
      <c r="BI30" s="50">
        <v>42604</v>
      </c>
      <c r="BJ30" s="50">
        <v>699728</v>
      </c>
      <c r="BK30" s="50">
        <v>19056</v>
      </c>
      <c r="BL30" s="52">
        <v>77224</v>
      </c>
      <c r="BM30" s="52">
        <v>32023</v>
      </c>
      <c r="BN30" s="52"/>
      <c r="BO30" s="50"/>
      <c r="BP30" s="50">
        <v>1636593</v>
      </c>
      <c r="BQ30" s="50"/>
      <c r="BR30" s="50"/>
      <c r="BS30" s="50">
        <v>-778621</v>
      </c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>
        <v>194000</v>
      </c>
      <c r="CE30" s="50"/>
      <c r="CF30" s="50"/>
      <c r="CG30" s="50">
        <v>854</v>
      </c>
      <c r="CH30" s="50"/>
      <c r="CI30" s="50"/>
      <c r="CJ30" s="50"/>
      <c r="CK30" s="50"/>
      <c r="CL30" s="50"/>
      <c r="CM30" s="50">
        <v>34025</v>
      </c>
      <c r="CN30" s="50">
        <v>3879</v>
      </c>
      <c r="CO30" s="50">
        <v>3364</v>
      </c>
      <c r="CP30" s="117">
        <v>32835</v>
      </c>
      <c r="CQ30" s="175"/>
      <c r="CR30" s="175"/>
    </row>
    <row r="31" spans="1:96" s="3" customFormat="1" x14ac:dyDescent="0.3">
      <c r="A31" s="4">
        <v>840</v>
      </c>
      <c r="B31" s="59" t="s">
        <v>24</v>
      </c>
      <c r="C31" s="57">
        <f t="shared" si="0"/>
        <v>11949871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>
        <v>86271</v>
      </c>
      <c r="M31" s="52"/>
      <c r="N31" s="147"/>
      <c r="O31" s="147"/>
      <c r="P31" s="147"/>
      <c r="Q31" s="147"/>
      <c r="R31" s="147"/>
      <c r="S31" s="147"/>
      <c r="T31" s="147">
        <v>126247</v>
      </c>
      <c r="U31" s="128"/>
      <c r="V31" s="50"/>
      <c r="W31" s="50">
        <f>40405+5973</f>
        <v>46378</v>
      </c>
      <c r="X31" s="50"/>
      <c r="Y31" s="50"/>
      <c r="Z31" s="50"/>
      <c r="AA31" s="50">
        <v>315442</v>
      </c>
      <c r="AB31" s="50">
        <v>35095</v>
      </c>
      <c r="AC31" s="50">
        <v>858</v>
      </c>
      <c r="AD31" s="50">
        <v>77631</v>
      </c>
      <c r="AE31" s="50">
        <v>10975</v>
      </c>
      <c r="AF31" s="50"/>
      <c r="AG31" s="50"/>
      <c r="AH31" s="50">
        <v>383421</v>
      </c>
      <c r="AI31" s="50"/>
      <c r="AJ31" s="50"/>
      <c r="AK31" s="50"/>
      <c r="AL31" s="50"/>
      <c r="AM31" s="50"/>
      <c r="AN31" s="50"/>
      <c r="AO31" s="50"/>
      <c r="AP31" s="50"/>
      <c r="AQ31" s="50"/>
      <c r="AR31" s="50">
        <v>500000</v>
      </c>
      <c r="AS31" s="50"/>
      <c r="AT31" s="50"/>
      <c r="AU31" s="50"/>
      <c r="AV31" s="50">
        <v>378275</v>
      </c>
      <c r="AW31" s="50">
        <v>51880</v>
      </c>
      <c r="AX31" s="50"/>
      <c r="AY31" s="50"/>
      <c r="AZ31" s="50"/>
      <c r="BA31" s="50"/>
      <c r="BB31" s="50"/>
      <c r="BC31" s="50"/>
      <c r="BD31" s="50"/>
      <c r="BE31" s="50">
        <v>92596</v>
      </c>
      <c r="BF31" s="50"/>
      <c r="BG31" s="50"/>
      <c r="BH31" s="50"/>
      <c r="BI31" s="50"/>
      <c r="BJ31" s="50">
        <v>63557</v>
      </c>
      <c r="BK31" s="50"/>
      <c r="BL31" s="52"/>
      <c r="BM31" s="52">
        <v>1190</v>
      </c>
      <c r="BN31" s="52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>
        <v>2390</v>
      </c>
      <c r="CN31" s="50">
        <v>24</v>
      </c>
      <c r="CO31" s="50">
        <v>43</v>
      </c>
      <c r="CP31" s="117">
        <v>21343</v>
      </c>
      <c r="CQ31" s="175"/>
      <c r="CR31" s="175"/>
    </row>
    <row r="32" spans="1:96" s="3" customFormat="1" x14ac:dyDescent="0.3">
      <c r="A32" s="4">
        <v>842</v>
      </c>
      <c r="B32" s="59" t="s">
        <v>25</v>
      </c>
      <c r="C32" s="57">
        <f t="shared" si="0"/>
        <v>13329874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>
        <v>29632</v>
      </c>
      <c r="M32" s="52"/>
      <c r="N32" s="147"/>
      <c r="O32" s="147"/>
      <c r="P32" s="147"/>
      <c r="Q32" s="147"/>
      <c r="R32" s="147"/>
      <c r="S32" s="147"/>
      <c r="T32" s="147">
        <v>88023</v>
      </c>
      <c r="U32" s="128"/>
      <c r="V32" s="50"/>
      <c r="W32" s="50">
        <f>8690+2640</f>
        <v>11330</v>
      </c>
      <c r="X32" s="50"/>
      <c r="Y32" s="50"/>
      <c r="Z32" s="50"/>
      <c r="AA32" s="50">
        <v>29841</v>
      </c>
      <c r="AB32" s="50">
        <v>2473</v>
      </c>
      <c r="AC32" s="50">
        <v>10184</v>
      </c>
      <c r="AD32" s="50">
        <v>21</v>
      </c>
      <c r="AE32" s="50">
        <v>14685</v>
      </c>
      <c r="AF32" s="50"/>
      <c r="AG32" s="50"/>
      <c r="AH32" s="50">
        <v>311002</v>
      </c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>
        <v>76908</v>
      </c>
      <c r="AW32" s="50">
        <v>22635</v>
      </c>
      <c r="AX32" s="50"/>
      <c r="AY32" s="50"/>
      <c r="AZ32" s="50"/>
      <c r="BA32" s="50"/>
      <c r="BB32" s="50"/>
      <c r="BC32" s="50"/>
      <c r="BD32" s="50"/>
      <c r="BE32" s="50">
        <v>114001</v>
      </c>
      <c r="BF32" s="50"/>
      <c r="BG32" s="50"/>
      <c r="BH32" s="50"/>
      <c r="BI32" s="50">
        <v>40390</v>
      </c>
      <c r="BJ32" s="50">
        <v>63050</v>
      </c>
      <c r="BK32" s="50"/>
      <c r="BL32" s="52">
        <v>32412</v>
      </c>
      <c r="BM32" s="52">
        <v>8000</v>
      </c>
      <c r="BN32" s="52"/>
      <c r="BO32" s="50"/>
      <c r="BP32" s="50"/>
      <c r="BQ32" s="50"/>
      <c r="BR32" s="50"/>
      <c r="BS32" s="50"/>
      <c r="BT32" s="50"/>
      <c r="BU32" s="50"/>
      <c r="BV32" s="50"/>
      <c r="BW32" s="50">
        <v>6923</v>
      </c>
      <c r="BX32" s="50"/>
      <c r="BY32" s="50"/>
      <c r="BZ32" s="50">
        <v>-3576</v>
      </c>
      <c r="CA32" s="50">
        <v>191585</v>
      </c>
      <c r="CB32" s="50"/>
      <c r="CC32" s="50">
        <v>-191585</v>
      </c>
      <c r="CD32" s="50"/>
      <c r="CE32" s="50">
        <v>439532</v>
      </c>
      <c r="CF32" s="50">
        <v>734897</v>
      </c>
      <c r="CG32" s="50"/>
      <c r="CH32" s="50">
        <v>21685</v>
      </c>
      <c r="CI32" s="50"/>
      <c r="CJ32" s="50">
        <v>87906</v>
      </c>
      <c r="CK32" s="50">
        <v>3204</v>
      </c>
      <c r="CL32" s="50"/>
      <c r="CM32" s="50">
        <v>7311</v>
      </c>
      <c r="CN32" s="50"/>
      <c r="CO32" s="50">
        <v>4</v>
      </c>
      <c r="CP32" s="117">
        <v>21609</v>
      </c>
      <c r="CQ32" s="175"/>
      <c r="CR32" s="175"/>
    </row>
    <row r="33" spans="1:96" s="3" customFormat="1" x14ac:dyDescent="0.3">
      <c r="A33" s="4">
        <v>844</v>
      </c>
      <c r="B33" s="59" t="s">
        <v>26</v>
      </c>
      <c r="C33" s="57">
        <f t="shared" si="0"/>
        <v>19481141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52"/>
      <c r="N33" s="147"/>
      <c r="O33" s="147"/>
      <c r="P33" s="147"/>
      <c r="Q33" s="147"/>
      <c r="R33" s="147"/>
      <c r="S33" s="147"/>
      <c r="T33" s="147">
        <v>1127969</v>
      </c>
      <c r="U33" s="128"/>
      <c r="V33" s="50"/>
      <c r="W33" s="50">
        <f>1448+669+634+198</f>
        <v>2949</v>
      </c>
      <c r="X33" s="50"/>
      <c r="Y33" s="50"/>
      <c r="Z33" s="50"/>
      <c r="AA33" s="50">
        <v>582150</v>
      </c>
      <c r="AB33" s="50">
        <v>5348</v>
      </c>
      <c r="AC33" s="50">
        <v>2044</v>
      </c>
      <c r="AD33" s="50">
        <v>441</v>
      </c>
      <c r="AE33" s="50">
        <v>28751</v>
      </c>
      <c r="AF33" s="50"/>
      <c r="AG33" s="50"/>
      <c r="AH33" s="50"/>
      <c r="AI33" s="50">
        <v>400000</v>
      </c>
      <c r="AJ33" s="50"/>
      <c r="AK33" s="50"/>
      <c r="AL33" s="50"/>
      <c r="AM33" s="50"/>
      <c r="AN33" s="50"/>
      <c r="AO33" s="50"/>
      <c r="AP33" s="50">
        <v>500000</v>
      </c>
      <c r="AQ33" s="50"/>
      <c r="AR33" s="50"/>
      <c r="AS33" s="50">
        <v>7477</v>
      </c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>
        <v>139670</v>
      </c>
      <c r="BF33" s="50"/>
      <c r="BG33" s="50"/>
      <c r="BH33" s="50"/>
      <c r="BI33" s="50"/>
      <c r="BJ33" s="50">
        <v>69894</v>
      </c>
      <c r="BK33" s="50">
        <v>11594</v>
      </c>
      <c r="BL33" s="52"/>
      <c r="BM33" s="52">
        <v>11382</v>
      </c>
      <c r="BN33" s="52"/>
      <c r="BO33" s="50"/>
      <c r="BP33" s="50">
        <v>212856</v>
      </c>
      <c r="BQ33" s="50"/>
      <c r="BR33" s="50"/>
      <c r="BS33" s="50">
        <v>-127034</v>
      </c>
      <c r="BT33" s="50"/>
      <c r="BU33" s="50"/>
      <c r="BV33" s="50"/>
      <c r="BW33" s="50">
        <v>1656</v>
      </c>
      <c r="BX33" s="50">
        <v>17000</v>
      </c>
      <c r="BY33" s="50"/>
      <c r="BZ33" s="50"/>
      <c r="CA33" s="50">
        <v>428559</v>
      </c>
      <c r="CB33" s="50"/>
      <c r="CC33" s="50"/>
      <c r="CD33" s="50"/>
      <c r="CE33" s="50"/>
      <c r="CF33" s="50">
        <v>165696</v>
      </c>
      <c r="CG33" s="50"/>
      <c r="CH33" s="50">
        <v>4889</v>
      </c>
      <c r="CI33" s="50"/>
      <c r="CJ33" s="50">
        <v>19820</v>
      </c>
      <c r="CK33" s="50">
        <v>722</v>
      </c>
      <c r="CL33" s="50"/>
      <c r="CM33" s="50">
        <v>6139</v>
      </c>
      <c r="CN33" s="50">
        <v>12922</v>
      </c>
      <c r="CO33" s="50"/>
      <c r="CP33" s="117">
        <v>22451</v>
      </c>
      <c r="CQ33" s="175"/>
      <c r="CR33" s="175"/>
    </row>
    <row r="34" spans="1:96" s="3" customFormat="1" x14ac:dyDescent="0.3">
      <c r="A34" s="4">
        <v>846</v>
      </c>
      <c r="B34" s="59" t="s">
        <v>27</v>
      </c>
      <c r="C34" s="57">
        <f t="shared" si="0"/>
        <v>17341045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>
        <v>183001</v>
      </c>
      <c r="M34" s="52"/>
      <c r="N34" s="147"/>
      <c r="O34" s="147"/>
      <c r="P34" s="147"/>
      <c r="Q34" s="147"/>
      <c r="R34" s="147"/>
      <c r="S34" s="147"/>
      <c r="T34" s="147">
        <v>877853</v>
      </c>
      <c r="U34" s="128"/>
      <c r="V34" s="50"/>
      <c r="W34" s="50">
        <f>1688+545</f>
        <v>2233</v>
      </c>
      <c r="X34" s="50"/>
      <c r="Y34" s="50"/>
      <c r="Z34" s="50"/>
      <c r="AA34" s="50"/>
      <c r="AB34" s="50">
        <v>10327</v>
      </c>
      <c r="AC34" s="50">
        <v>1962</v>
      </c>
      <c r="AD34" s="50">
        <v>119782</v>
      </c>
      <c r="AE34" s="50">
        <v>17854</v>
      </c>
      <c r="AF34" s="50"/>
      <c r="AG34" s="50"/>
      <c r="AH34" s="50">
        <v>396611</v>
      </c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>
        <v>441077</v>
      </c>
      <c r="AX34" s="50"/>
      <c r="AY34" s="50"/>
      <c r="AZ34" s="50"/>
      <c r="BA34" s="50"/>
      <c r="BB34" s="50"/>
      <c r="BC34" s="50"/>
      <c r="BD34" s="50"/>
      <c r="BE34" s="50">
        <v>160452</v>
      </c>
      <c r="BF34" s="50"/>
      <c r="BG34" s="50"/>
      <c r="BH34" s="50"/>
      <c r="BI34" s="50"/>
      <c r="BJ34" s="50"/>
      <c r="BK34" s="50"/>
      <c r="BL34" s="52"/>
      <c r="BM34" s="52"/>
      <c r="BN34" s="52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>
        <v>194000</v>
      </c>
      <c r="CE34" s="50"/>
      <c r="CF34" s="50"/>
      <c r="CG34" s="50"/>
      <c r="CH34" s="50"/>
      <c r="CI34" s="50"/>
      <c r="CJ34" s="50"/>
      <c r="CK34" s="50"/>
      <c r="CL34" s="50"/>
      <c r="CM34" s="50">
        <v>22212</v>
      </c>
      <c r="CN34" s="50"/>
      <c r="CO34" s="50"/>
      <c r="CP34" s="117">
        <v>22261</v>
      </c>
      <c r="CQ34" s="175"/>
      <c r="CR34" s="175"/>
    </row>
    <row r="35" spans="1:96" s="3" customFormat="1" x14ac:dyDescent="0.3">
      <c r="A35" s="4">
        <v>847</v>
      </c>
      <c r="B35" s="59" t="s">
        <v>28</v>
      </c>
      <c r="C35" s="57">
        <f t="shared" si="0"/>
        <v>40569377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>
        <v>275293</v>
      </c>
      <c r="M35" s="52"/>
      <c r="N35" s="147"/>
      <c r="O35" s="147"/>
      <c r="P35" s="147"/>
      <c r="Q35" s="147"/>
      <c r="R35" s="147"/>
      <c r="S35" s="147"/>
      <c r="T35" s="147">
        <v>3248041</v>
      </c>
      <c r="U35" s="128"/>
      <c r="V35" s="50"/>
      <c r="W35" s="50">
        <f>29559+5927+18480+4930+13109+552+6974+7288+725</f>
        <v>87544</v>
      </c>
      <c r="X35" s="50">
        <v>184</v>
      </c>
      <c r="Y35" s="50"/>
      <c r="Z35" s="50"/>
      <c r="AA35" s="50">
        <v>20</v>
      </c>
      <c r="AB35" s="50">
        <v>1</v>
      </c>
      <c r="AC35" s="50">
        <v>34285</v>
      </c>
      <c r="AD35" s="50">
        <v>491331</v>
      </c>
      <c r="AE35" s="50">
        <v>28674</v>
      </c>
      <c r="AF35" s="50"/>
      <c r="AG35" s="50"/>
      <c r="AH35" s="50"/>
      <c r="AI35" s="50"/>
      <c r="AJ35" s="50">
        <v>400000</v>
      </c>
      <c r="AK35" s="50"/>
      <c r="AL35" s="50"/>
      <c r="AM35" s="50"/>
      <c r="AN35" s="50">
        <v>500000</v>
      </c>
      <c r="AO35" s="50">
        <v>500000</v>
      </c>
      <c r="AP35" s="50"/>
      <c r="AQ35" s="50"/>
      <c r="AR35" s="50"/>
      <c r="AS35" s="50">
        <v>300</v>
      </c>
      <c r="AT35" s="50"/>
      <c r="AU35" s="50"/>
      <c r="AV35" s="50"/>
      <c r="AW35" s="50"/>
      <c r="AX35" s="50"/>
      <c r="AY35" s="50"/>
      <c r="AZ35" s="50"/>
      <c r="BA35" s="50"/>
      <c r="BB35" s="50">
        <v>30000</v>
      </c>
      <c r="BC35" s="50">
        <v>3000000</v>
      </c>
      <c r="BD35" s="50"/>
      <c r="BE35" s="50"/>
      <c r="BF35" s="50"/>
      <c r="BG35" s="50"/>
      <c r="BH35" s="50"/>
      <c r="BI35" s="50">
        <v>37708</v>
      </c>
      <c r="BJ35" s="50">
        <v>197924</v>
      </c>
      <c r="BK35" s="50">
        <v>28602</v>
      </c>
      <c r="BL35" s="52">
        <v>39933</v>
      </c>
      <c r="BM35" s="52">
        <v>6250</v>
      </c>
      <c r="BN35" s="52"/>
      <c r="BO35" s="50"/>
      <c r="BP35" s="50"/>
      <c r="BQ35" s="50"/>
      <c r="BR35" s="50"/>
      <c r="BS35" s="50"/>
      <c r="BT35" s="50"/>
      <c r="BU35" s="50">
        <v>971341</v>
      </c>
      <c r="BV35" s="50"/>
      <c r="BW35" s="50">
        <v>14025</v>
      </c>
      <c r="BX35" s="50"/>
      <c r="BY35" s="50"/>
      <c r="BZ35" s="50"/>
      <c r="CA35" s="50">
        <v>84</v>
      </c>
      <c r="CB35" s="50"/>
      <c r="CC35" s="50"/>
      <c r="CD35" s="50">
        <v>194000</v>
      </c>
      <c r="CE35" s="50"/>
      <c r="CF35" s="50"/>
      <c r="CG35" s="50"/>
      <c r="CH35" s="50"/>
      <c r="CI35" s="50"/>
      <c r="CJ35" s="50"/>
      <c r="CK35" s="50"/>
      <c r="CL35" s="50"/>
      <c r="CM35" s="50">
        <v>20031</v>
      </c>
      <c r="CN35" s="50"/>
      <c r="CO35" s="50">
        <v>14</v>
      </c>
      <c r="CP35" s="117">
        <v>25171</v>
      </c>
      <c r="CQ35" s="175"/>
      <c r="CR35" s="175"/>
    </row>
    <row r="36" spans="1:96" s="3" customFormat="1" x14ac:dyDescent="0.3">
      <c r="A36" s="4">
        <v>848</v>
      </c>
      <c r="B36" s="59" t="s">
        <v>29</v>
      </c>
      <c r="C36" s="57">
        <f t="shared" si="0"/>
        <v>28738562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>
        <v>276133</v>
      </c>
      <c r="M36" s="52"/>
      <c r="N36" s="147"/>
      <c r="O36" s="147"/>
      <c r="P36" s="147"/>
      <c r="Q36" s="147"/>
      <c r="R36" s="147"/>
      <c r="S36" s="147"/>
      <c r="T36" s="147"/>
      <c r="U36" s="128"/>
      <c r="V36" s="50"/>
      <c r="W36" s="50">
        <f>1280+1698+5698</f>
        <v>8676</v>
      </c>
      <c r="X36" s="50"/>
      <c r="Y36" s="50"/>
      <c r="Z36" s="50"/>
      <c r="AA36" s="50">
        <v>778485</v>
      </c>
      <c r="AB36" s="50">
        <v>13535</v>
      </c>
      <c r="AC36" s="50">
        <v>19</v>
      </c>
      <c r="AD36" s="50">
        <v>85</v>
      </c>
      <c r="AE36" s="50">
        <v>27283</v>
      </c>
      <c r="AF36" s="50"/>
      <c r="AG36" s="50"/>
      <c r="AH36" s="50">
        <v>302663</v>
      </c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>
        <v>3</v>
      </c>
      <c r="AT36" s="50">
        <v>837824</v>
      </c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>
        <v>168309</v>
      </c>
      <c r="BF36" s="50"/>
      <c r="BG36" s="50"/>
      <c r="BH36" s="50"/>
      <c r="BI36" s="50"/>
      <c r="BJ36" s="50">
        <v>256429</v>
      </c>
      <c r="BK36" s="50">
        <v>49889</v>
      </c>
      <c r="BL36" s="52">
        <v>35068</v>
      </c>
      <c r="BM36" s="52">
        <v>9000</v>
      </c>
      <c r="BN36" s="52"/>
      <c r="BO36" s="50"/>
      <c r="BP36" s="50">
        <v>212460</v>
      </c>
      <c r="BQ36" s="50"/>
      <c r="BR36" s="50"/>
      <c r="BS36" s="50">
        <v>-93152</v>
      </c>
      <c r="BT36" s="50"/>
      <c r="BU36" s="50"/>
      <c r="BV36" s="50"/>
      <c r="BW36" s="50"/>
      <c r="BX36" s="50"/>
      <c r="BY36" s="50"/>
      <c r="BZ36" s="50"/>
      <c r="CA36" s="50">
        <v>9346</v>
      </c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>
        <v>44878</v>
      </c>
      <c r="CN36" s="50"/>
      <c r="CO36" s="50"/>
      <c r="CP36" s="117">
        <v>24645</v>
      </c>
      <c r="CQ36" s="175"/>
      <c r="CR36" s="175"/>
    </row>
    <row r="37" spans="1:96" s="3" customFormat="1" x14ac:dyDescent="0.3">
      <c r="A37" s="4">
        <v>850</v>
      </c>
      <c r="B37" s="59" t="s">
        <v>30</v>
      </c>
      <c r="C37" s="57">
        <f t="shared" si="0"/>
        <v>10345432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>
        <v>57925</v>
      </c>
      <c r="M37" s="52"/>
      <c r="N37" s="147"/>
      <c r="O37" s="147"/>
      <c r="P37" s="147"/>
      <c r="Q37" s="147"/>
      <c r="R37" s="147"/>
      <c r="S37" s="147"/>
      <c r="T37" s="147">
        <v>184861</v>
      </c>
      <c r="U37" s="128"/>
      <c r="V37" s="50"/>
      <c r="W37" s="50"/>
      <c r="X37" s="50"/>
      <c r="Y37" s="50"/>
      <c r="Z37" s="50"/>
      <c r="AA37" s="50">
        <v>149679</v>
      </c>
      <c r="AB37" s="50">
        <v>18825</v>
      </c>
      <c r="AC37" s="50">
        <v>16613</v>
      </c>
      <c r="AD37" s="50"/>
      <c r="AE37" s="50">
        <v>16617</v>
      </c>
      <c r="AF37" s="50"/>
      <c r="AG37" s="50"/>
      <c r="AH37" s="50">
        <v>395560</v>
      </c>
      <c r="AI37" s="50"/>
      <c r="AJ37" s="50">
        <v>400000</v>
      </c>
      <c r="AK37" s="50"/>
      <c r="AL37" s="50"/>
      <c r="AM37" s="50">
        <v>500000</v>
      </c>
      <c r="AN37" s="50"/>
      <c r="AO37" s="50"/>
      <c r="AP37" s="50"/>
      <c r="AQ37" s="50"/>
      <c r="AR37" s="50"/>
      <c r="AS37" s="50"/>
      <c r="AT37" s="50"/>
      <c r="AU37" s="50"/>
      <c r="AV37" s="50"/>
      <c r="AW37" s="50">
        <v>41720</v>
      </c>
      <c r="AX37" s="50"/>
      <c r="AY37" s="50"/>
      <c r="AZ37" s="50"/>
      <c r="BA37" s="50"/>
      <c r="BB37" s="50"/>
      <c r="BC37" s="50"/>
      <c r="BD37" s="50"/>
      <c r="BE37" s="50">
        <v>163546</v>
      </c>
      <c r="BF37" s="50"/>
      <c r="BG37" s="50"/>
      <c r="BH37" s="50"/>
      <c r="BI37" s="50"/>
      <c r="BJ37" s="50">
        <v>60047</v>
      </c>
      <c r="BK37" s="50">
        <v>20412</v>
      </c>
      <c r="BL37" s="52"/>
      <c r="BM37" s="52"/>
      <c r="BN37" s="52"/>
      <c r="BO37" s="50"/>
      <c r="BP37" s="50">
        <v>36900</v>
      </c>
      <c r="BQ37" s="50"/>
      <c r="BR37" s="50"/>
      <c r="BS37" s="50">
        <v>-2000</v>
      </c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>
        <v>5879</v>
      </c>
      <c r="CN37" s="50">
        <v>26394</v>
      </c>
      <c r="CO37" s="50">
        <v>6</v>
      </c>
      <c r="CP37" s="117">
        <v>21056</v>
      </c>
      <c r="CQ37" s="175"/>
      <c r="CR37" s="175"/>
    </row>
    <row r="38" spans="1:96" s="3" customFormat="1" x14ac:dyDescent="0.3">
      <c r="A38" s="4">
        <v>851</v>
      </c>
      <c r="B38" s="59" t="s">
        <v>31</v>
      </c>
      <c r="C38" s="57">
        <f t="shared" si="0"/>
        <v>13890781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>
        <v>114651</v>
      </c>
      <c r="M38" s="52"/>
      <c r="N38" s="147"/>
      <c r="O38" s="147"/>
      <c r="P38" s="147"/>
      <c r="Q38" s="147"/>
      <c r="R38" s="147"/>
      <c r="S38" s="147"/>
      <c r="T38" s="147">
        <v>731324</v>
      </c>
      <c r="U38" s="128"/>
      <c r="V38" s="50"/>
      <c r="W38" s="50">
        <v>1760</v>
      </c>
      <c r="X38" s="50">
        <v>863</v>
      </c>
      <c r="Y38" s="50"/>
      <c r="Z38" s="50"/>
      <c r="AA38" s="50">
        <v>109059</v>
      </c>
      <c r="AB38" s="50">
        <v>29</v>
      </c>
      <c r="AC38" s="50">
        <v>38658</v>
      </c>
      <c r="AD38" s="50">
        <v>66955</v>
      </c>
      <c r="AE38" s="50">
        <v>7652</v>
      </c>
      <c r="AF38" s="50"/>
      <c r="AG38" s="50"/>
      <c r="AH38" s="50"/>
      <c r="AI38" s="50"/>
      <c r="AJ38" s="50"/>
      <c r="AK38" s="50"/>
      <c r="AL38" s="50"/>
      <c r="AM38" s="50"/>
      <c r="AN38" s="50"/>
      <c r="AO38" s="50">
        <v>53091</v>
      </c>
      <c r="AP38" s="50"/>
      <c r="AQ38" s="50"/>
      <c r="AR38" s="50">
        <v>500000</v>
      </c>
      <c r="AS38" s="50"/>
      <c r="AT38" s="50"/>
      <c r="AU38" s="50"/>
      <c r="AV38" s="50">
        <v>871129</v>
      </c>
      <c r="AW38" s="50">
        <v>112648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>
        <v>129734</v>
      </c>
      <c r="BK38" s="50">
        <v>45844</v>
      </c>
      <c r="BL38" s="52"/>
      <c r="BM38" s="52">
        <v>4000</v>
      </c>
      <c r="BN38" s="52"/>
      <c r="BO38" s="50"/>
      <c r="BP38" s="50">
        <v>39679</v>
      </c>
      <c r="BQ38" s="50"/>
      <c r="BR38" s="50"/>
      <c r="BS38" s="50">
        <v>-25362</v>
      </c>
      <c r="BT38" s="50"/>
      <c r="BU38" s="50"/>
      <c r="BV38" s="50"/>
      <c r="BW38" s="50">
        <v>10419</v>
      </c>
      <c r="BX38" s="50"/>
      <c r="BY38" s="50"/>
      <c r="BZ38" s="50"/>
      <c r="CA38" s="50">
        <v>38303</v>
      </c>
      <c r="CB38" s="50"/>
      <c r="CC38" s="50"/>
      <c r="CD38" s="50"/>
      <c r="CE38" s="50">
        <v>364709</v>
      </c>
      <c r="CF38" s="50">
        <v>609794</v>
      </c>
      <c r="CG38" s="50"/>
      <c r="CH38" s="50">
        <v>17994</v>
      </c>
      <c r="CI38" s="50"/>
      <c r="CJ38" s="50">
        <v>72942</v>
      </c>
      <c r="CK38" s="50">
        <v>2659</v>
      </c>
      <c r="CL38" s="50"/>
      <c r="CM38" s="50">
        <v>5417</v>
      </c>
      <c r="CN38" s="50"/>
      <c r="CO38" s="50">
        <v>166</v>
      </c>
      <c r="CP38" s="117">
        <v>21359</v>
      </c>
      <c r="CQ38" s="175"/>
      <c r="CR38" s="175"/>
    </row>
    <row r="39" spans="1:96" s="3" customFormat="1" x14ac:dyDescent="0.3">
      <c r="A39" s="4">
        <v>852</v>
      </c>
      <c r="B39" s="59" t="s">
        <v>32</v>
      </c>
      <c r="C39" s="57">
        <f t="shared" si="0"/>
        <v>16136693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>
        <v>42542</v>
      </c>
      <c r="M39" s="52"/>
      <c r="N39" s="147"/>
      <c r="O39" s="147"/>
      <c r="P39" s="147"/>
      <c r="Q39" s="147"/>
      <c r="R39" s="147"/>
      <c r="S39" s="147"/>
      <c r="T39" s="147">
        <v>1113601</v>
      </c>
      <c r="U39" s="128"/>
      <c r="V39" s="50">
        <v>270013</v>
      </c>
      <c r="W39" s="50">
        <v>7101</v>
      </c>
      <c r="X39" s="50">
        <v>2979</v>
      </c>
      <c r="Y39" s="50"/>
      <c r="Z39" s="50"/>
      <c r="AA39" s="50">
        <v>207161</v>
      </c>
      <c r="AB39" s="50"/>
      <c r="AC39" s="50">
        <v>553</v>
      </c>
      <c r="AD39" s="50">
        <v>473</v>
      </c>
      <c r="AE39" s="50">
        <v>14530</v>
      </c>
      <c r="AF39" s="50"/>
      <c r="AG39" s="50"/>
      <c r="AH39" s="50">
        <v>235300</v>
      </c>
      <c r="AI39" s="50"/>
      <c r="AJ39" s="50"/>
      <c r="AK39" s="50"/>
      <c r="AL39" s="50"/>
      <c r="AM39" s="50"/>
      <c r="AN39" s="50"/>
      <c r="AO39" s="50"/>
      <c r="AP39" s="50"/>
      <c r="AQ39" s="50"/>
      <c r="AR39" s="50">
        <v>500000</v>
      </c>
      <c r="AS39" s="50"/>
      <c r="AT39" s="50"/>
      <c r="AU39" s="50"/>
      <c r="AV39" s="50"/>
      <c r="AW39" s="50">
        <v>60135</v>
      </c>
      <c r="AX39" s="50"/>
      <c r="AY39" s="50"/>
      <c r="AZ39" s="50"/>
      <c r="BA39" s="50"/>
      <c r="BB39" s="50"/>
      <c r="BC39" s="50"/>
      <c r="BD39" s="50"/>
      <c r="BE39" s="50">
        <v>115000</v>
      </c>
      <c r="BF39" s="50"/>
      <c r="BG39" s="50"/>
      <c r="BH39" s="50"/>
      <c r="BI39" s="50"/>
      <c r="BJ39" s="50">
        <v>164484</v>
      </c>
      <c r="BK39" s="50">
        <v>32727</v>
      </c>
      <c r="BL39" s="52">
        <v>35090</v>
      </c>
      <c r="BM39" s="52">
        <v>4000</v>
      </c>
      <c r="BN39" s="52"/>
      <c r="BO39" s="50"/>
      <c r="BP39" s="50">
        <v>72541</v>
      </c>
      <c r="BQ39" s="50"/>
      <c r="BR39" s="50">
        <v>-25000</v>
      </c>
      <c r="BS39" s="50">
        <v>-22820</v>
      </c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>
        <v>194000</v>
      </c>
      <c r="CE39" s="50">
        <v>553666</v>
      </c>
      <c r="CF39" s="50">
        <v>925730</v>
      </c>
      <c r="CG39" s="50"/>
      <c r="CH39" s="50">
        <v>27317</v>
      </c>
      <c r="CI39" s="50"/>
      <c r="CJ39" s="50">
        <v>110733</v>
      </c>
      <c r="CK39" s="50">
        <v>4036</v>
      </c>
      <c r="CL39" s="50"/>
      <c r="CM39" s="50">
        <v>8064</v>
      </c>
      <c r="CN39" s="50"/>
      <c r="CO39" s="50">
        <v>17620</v>
      </c>
      <c r="CP39" s="117">
        <v>21687</v>
      </c>
      <c r="CQ39" s="175"/>
      <c r="CR39" s="175"/>
    </row>
    <row r="40" spans="1:96" s="3" customFormat="1" x14ac:dyDescent="0.3">
      <c r="A40" s="4">
        <v>853</v>
      </c>
      <c r="B40" s="59" t="s">
        <v>33</v>
      </c>
      <c r="C40" s="57">
        <f t="shared" ref="C40:C65" si="1">SUM(D40:CP40)</f>
        <v>26015270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>
        <v>176618</v>
      </c>
      <c r="M40" s="52"/>
      <c r="N40" s="147"/>
      <c r="O40" s="147"/>
      <c r="P40" s="147"/>
      <c r="Q40" s="147"/>
      <c r="R40" s="147"/>
      <c r="S40" s="147"/>
      <c r="T40" s="147">
        <v>1520505</v>
      </c>
      <c r="U40" s="128"/>
      <c r="V40" s="50"/>
      <c r="W40" s="50">
        <f>18753+304+12947+22678+2178+18480+45679</f>
        <v>121019</v>
      </c>
      <c r="X40" s="50">
        <v>6391</v>
      </c>
      <c r="Y40" s="50"/>
      <c r="Z40" s="50"/>
      <c r="AA40" s="50"/>
      <c r="AB40" s="50"/>
      <c r="AC40" s="50">
        <v>109294</v>
      </c>
      <c r="AD40" s="50">
        <v>113119</v>
      </c>
      <c r="AE40" s="50">
        <v>17467</v>
      </c>
      <c r="AF40" s="50"/>
      <c r="AG40" s="50"/>
      <c r="AH40" s="50"/>
      <c r="AI40" s="50">
        <v>400000</v>
      </c>
      <c r="AJ40" s="50"/>
      <c r="AK40" s="50"/>
      <c r="AL40" s="50"/>
      <c r="AM40" s="50"/>
      <c r="AN40" s="50">
        <v>400000</v>
      </c>
      <c r="AO40" s="50"/>
      <c r="AP40" s="50"/>
      <c r="AQ40" s="50"/>
      <c r="AR40" s="50"/>
      <c r="AS40" s="50"/>
      <c r="AT40" s="50"/>
      <c r="AU40" s="50"/>
      <c r="AV40" s="50">
        <v>28853</v>
      </c>
      <c r="AW40" s="50">
        <v>171788</v>
      </c>
      <c r="AX40" s="50"/>
      <c r="AY40" s="50"/>
      <c r="AZ40" s="50"/>
      <c r="BA40" s="50"/>
      <c r="BB40" s="50"/>
      <c r="BC40" s="50"/>
      <c r="BD40" s="50"/>
      <c r="BE40" s="50">
        <v>39765</v>
      </c>
      <c r="BF40" s="50"/>
      <c r="BG40" s="50"/>
      <c r="BH40" s="50"/>
      <c r="BI40" s="50"/>
      <c r="BJ40" s="50">
        <v>205672</v>
      </c>
      <c r="BK40" s="50"/>
      <c r="BL40" s="52"/>
      <c r="BM40" s="52">
        <v>34252</v>
      </c>
      <c r="BN40" s="52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>
        <v>60020</v>
      </c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>
        <v>12282</v>
      </c>
      <c r="CN40" s="50">
        <v>15509</v>
      </c>
      <c r="CO40" s="50">
        <v>6407</v>
      </c>
      <c r="CP40" s="117">
        <v>23673</v>
      </c>
      <c r="CQ40" s="175"/>
      <c r="CR40" s="175"/>
    </row>
    <row r="41" spans="1:96" s="3" customFormat="1" x14ac:dyDescent="0.3">
      <c r="A41" s="4">
        <v>854</v>
      </c>
      <c r="B41" s="59" t="s">
        <v>34</v>
      </c>
      <c r="C41" s="57">
        <f t="shared" si="1"/>
        <v>11811318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>
        <v>178425</v>
      </c>
      <c r="M41" s="52"/>
      <c r="N41" s="147"/>
      <c r="O41" s="147"/>
      <c r="P41" s="147"/>
      <c r="Q41" s="147"/>
      <c r="R41" s="147"/>
      <c r="S41" s="147"/>
      <c r="T41" s="147">
        <v>403463</v>
      </c>
      <c r="U41" s="128"/>
      <c r="V41" s="50"/>
      <c r="W41" s="50">
        <v>7040</v>
      </c>
      <c r="X41" s="50"/>
      <c r="Y41" s="50"/>
      <c r="Z41" s="50"/>
      <c r="AA41" s="50">
        <v>327430</v>
      </c>
      <c r="AB41" s="50">
        <v>19387</v>
      </c>
      <c r="AC41" s="50">
        <v>556</v>
      </c>
      <c r="AD41" s="50">
        <v>48876</v>
      </c>
      <c r="AE41" s="50">
        <v>9738</v>
      </c>
      <c r="AF41" s="50"/>
      <c r="AG41" s="50"/>
      <c r="AH41" s="50"/>
      <c r="AI41" s="50">
        <v>400000</v>
      </c>
      <c r="AJ41" s="50"/>
      <c r="AK41" s="50"/>
      <c r="AL41" s="50"/>
      <c r="AM41" s="50">
        <v>384760</v>
      </c>
      <c r="AN41" s="50"/>
      <c r="AO41" s="50"/>
      <c r="AP41" s="50"/>
      <c r="AQ41" s="50"/>
      <c r="AR41" s="50"/>
      <c r="AS41" s="50"/>
      <c r="AT41" s="50"/>
      <c r="AU41" s="50"/>
      <c r="AV41" s="50">
        <v>95435</v>
      </c>
      <c r="AW41" s="50">
        <v>163427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>
        <v>48312</v>
      </c>
      <c r="BK41" s="50">
        <v>13725</v>
      </c>
      <c r="BL41" s="52">
        <v>32420</v>
      </c>
      <c r="BM41" s="52"/>
      <c r="BN41" s="52"/>
      <c r="BO41" s="50"/>
      <c r="BP41" s="50">
        <v>48486</v>
      </c>
      <c r="BQ41" s="50"/>
      <c r="BR41" s="50"/>
      <c r="BS41" s="50">
        <v>-16841</v>
      </c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>
        <v>2969</v>
      </c>
      <c r="CN41" s="50"/>
      <c r="CO41" s="50"/>
      <c r="CP41" s="117">
        <v>21300</v>
      </c>
      <c r="CQ41" s="175"/>
      <c r="CR41" s="175"/>
    </row>
    <row r="42" spans="1:96" s="3" customFormat="1" x14ac:dyDescent="0.3">
      <c r="A42" s="4">
        <v>856</v>
      </c>
      <c r="B42" s="59" t="s">
        <v>35</v>
      </c>
      <c r="C42" s="57">
        <f t="shared" si="1"/>
        <v>23716622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>
        <v>397950</v>
      </c>
      <c r="M42" s="52"/>
      <c r="N42" s="147"/>
      <c r="O42" s="147"/>
      <c r="P42" s="147"/>
      <c r="Q42" s="147"/>
      <c r="R42" s="147"/>
      <c r="S42" s="147"/>
      <c r="T42" s="147">
        <v>76728</v>
      </c>
      <c r="U42" s="128"/>
      <c r="V42" s="50"/>
      <c r="W42" s="50">
        <f>49775+143075+55560+35750</f>
        <v>284160</v>
      </c>
      <c r="X42" s="50"/>
      <c r="Y42" s="50"/>
      <c r="Z42" s="50"/>
      <c r="AA42" s="50">
        <v>536723</v>
      </c>
      <c r="AB42" s="50">
        <v>3351</v>
      </c>
      <c r="AC42" s="50">
        <v>1</v>
      </c>
      <c r="AD42" s="50">
        <v>925</v>
      </c>
      <c r="AE42" s="50">
        <v>23728</v>
      </c>
      <c r="AF42" s="50"/>
      <c r="AG42" s="50"/>
      <c r="AH42" s="50">
        <v>335907</v>
      </c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>
        <v>1286940</v>
      </c>
      <c r="AW42" s="50">
        <v>156031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>
        <v>40572</v>
      </c>
      <c r="BJ42" s="50">
        <v>128668</v>
      </c>
      <c r="BK42" s="50">
        <v>23491</v>
      </c>
      <c r="BL42" s="52"/>
      <c r="BM42" s="52">
        <v>4000</v>
      </c>
      <c r="BN42" s="52"/>
      <c r="BO42" s="50"/>
      <c r="BP42" s="50">
        <v>48719</v>
      </c>
      <c r="BQ42" s="50"/>
      <c r="BR42" s="50"/>
      <c r="BS42" s="50">
        <v>-7000</v>
      </c>
      <c r="BT42" s="50"/>
      <c r="BU42" s="50"/>
      <c r="BV42" s="50"/>
      <c r="BW42" s="50">
        <v>13372</v>
      </c>
      <c r="BX42" s="50"/>
      <c r="BY42" s="50"/>
      <c r="BZ42" s="50"/>
      <c r="CA42" s="50">
        <v>4418</v>
      </c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>
        <v>11242</v>
      </c>
      <c r="CN42" s="50">
        <v>38646</v>
      </c>
      <c r="CO42" s="50">
        <v>21916</v>
      </c>
      <c r="CP42" s="117">
        <v>23363</v>
      </c>
      <c r="CQ42" s="175"/>
      <c r="CR42" s="175"/>
    </row>
    <row r="43" spans="1:96" s="3" customFormat="1" x14ac:dyDescent="0.3">
      <c r="A43" s="4">
        <v>860</v>
      </c>
      <c r="B43" s="59" t="s">
        <v>36</v>
      </c>
      <c r="C43" s="57">
        <f t="shared" si="1"/>
        <v>7430735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>
        <v>28505</v>
      </c>
      <c r="M43" s="52"/>
      <c r="N43" s="147"/>
      <c r="O43" s="147"/>
      <c r="P43" s="147"/>
      <c r="Q43" s="147"/>
      <c r="R43" s="147"/>
      <c r="S43" s="147"/>
      <c r="T43" s="147"/>
      <c r="U43" s="128"/>
      <c r="V43" s="50"/>
      <c r="W43" s="50"/>
      <c r="X43" s="50"/>
      <c r="Y43" s="50"/>
      <c r="Z43" s="50"/>
      <c r="AA43" s="50">
        <v>4826</v>
      </c>
      <c r="AB43" s="50">
        <v>18083</v>
      </c>
      <c r="AC43" s="50">
        <v>11660</v>
      </c>
      <c r="AD43" s="50">
        <v>17548</v>
      </c>
      <c r="AE43" s="50"/>
      <c r="AF43" s="50"/>
      <c r="AG43" s="50"/>
      <c r="AH43" s="50"/>
      <c r="AI43" s="50">
        <v>336000</v>
      </c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>
        <v>170203</v>
      </c>
      <c r="AX43" s="50"/>
      <c r="AY43" s="50"/>
      <c r="AZ43" s="50"/>
      <c r="BA43" s="50"/>
      <c r="BB43" s="50"/>
      <c r="BC43" s="50"/>
      <c r="BD43" s="50"/>
      <c r="BE43" s="50"/>
      <c r="BF43" s="50"/>
      <c r="BG43" s="50">
        <v>176566</v>
      </c>
      <c r="BH43" s="50"/>
      <c r="BI43" s="50"/>
      <c r="BJ43" s="50">
        <v>72412</v>
      </c>
      <c r="BK43" s="50">
        <v>22139</v>
      </c>
      <c r="BL43" s="52">
        <v>32129</v>
      </c>
      <c r="BM43" s="52"/>
      <c r="BN43" s="52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>
        <v>1475</v>
      </c>
      <c r="CN43" s="50">
        <v>31612</v>
      </c>
      <c r="CO43" s="50">
        <v>25126</v>
      </c>
      <c r="CP43" s="117">
        <v>20799</v>
      </c>
      <c r="CQ43" s="175"/>
      <c r="CR43" s="175"/>
    </row>
    <row r="44" spans="1:96" s="3" customFormat="1" x14ac:dyDescent="0.3">
      <c r="A44" s="4">
        <v>861</v>
      </c>
      <c r="B44" s="59" t="s">
        <v>37</v>
      </c>
      <c r="C44" s="57">
        <f t="shared" si="1"/>
        <v>16395184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>
        <v>51240</v>
      </c>
      <c r="M44" s="52"/>
      <c r="N44" s="147"/>
      <c r="O44" s="147"/>
      <c r="P44" s="147"/>
      <c r="Q44" s="147"/>
      <c r="R44" s="147"/>
      <c r="S44" s="147"/>
      <c r="T44" s="147">
        <v>970024</v>
      </c>
      <c r="U44" s="128"/>
      <c r="V44" s="50"/>
      <c r="W44" s="50">
        <f>7916+495+11000+11642+5500+20240</f>
        <v>56793</v>
      </c>
      <c r="X44" s="50"/>
      <c r="Y44" s="50"/>
      <c r="Z44" s="50"/>
      <c r="AA44" s="50">
        <v>410410</v>
      </c>
      <c r="AB44" s="50"/>
      <c r="AC44" s="50">
        <v>785</v>
      </c>
      <c r="AD44" s="50">
        <v>196</v>
      </c>
      <c r="AE44" s="50">
        <v>13603</v>
      </c>
      <c r="AF44" s="50"/>
      <c r="AG44" s="50"/>
      <c r="AH44" s="50">
        <v>400000</v>
      </c>
      <c r="AI44" s="50">
        <v>400000</v>
      </c>
      <c r="AJ44" s="50"/>
      <c r="AK44" s="50"/>
      <c r="AL44" s="50"/>
      <c r="AM44" s="50">
        <v>500000</v>
      </c>
      <c r="AN44" s="50"/>
      <c r="AO44" s="50">
        <v>363498</v>
      </c>
      <c r="AP44" s="50"/>
      <c r="AQ44" s="50"/>
      <c r="AR44" s="50"/>
      <c r="AS44" s="50"/>
      <c r="AT44" s="50"/>
      <c r="AU44" s="50"/>
      <c r="AV44" s="50"/>
      <c r="AW44" s="50">
        <v>31743</v>
      </c>
      <c r="AX44" s="50"/>
      <c r="AY44" s="50"/>
      <c r="AZ44" s="50">
        <v>3312</v>
      </c>
      <c r="BA44" s="50">
        <v>33000</v>
      </c>
      <c r="BB44" s="50"/>
      <c r="BC44" s="50"/>
      <c r="BD44" s="50"/>
      <c r="BE44" s="50">
        <v>162000</v>
      </c>
      <c r="BF44" s="50"/>
      <c r="BG44" s="50"/>
      <c r="BH44" s="50"/>
      <c r="BI44" s="50"/>
      <c r="BJ44" s="50">
        <v>40751</v>
      </c>
      <c r="BK44" s="50"/>
      <c r="BL44" s="52"/>
      <c r="BM44" s="52"/>
      <c r="BN44" s="52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>
        <v>16939</v>
      </c>
      <c r="CN44" s="50"/>
      <c r="CO44" s="50">
        <v>16095</v>
      </c>
      <c r="CP44" s="117">
        <v>21803</v>
      </c>
      <c r="CQ44" s="175"/>
      <c r="CR44" s="175"/>
    </row>
    <row r="45" spans="1:96" s="3" customFormat="1" x14ac:dyDescent="0.3">
      <c r="A45" s="4">
        <v>862</v>
      </c>
      <c r="B45" s="59" t="s">
        <v>38</v>
      </c>
      <c r="C45" s="57">
        <f t="shared" si="1"/>
        <v>55844330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>
        <v>856952</v>
      </c>
      <c r="M45" s="52"/>
      <c r="N45" s="147"/>
      <c r="O45" s="147"/>
      <c r="P45" s="147">
        <v>10496</v>
      </c>
      <c r="Q45" s="147"/>
      <c r="R45" s="147"/>
      <c r="S45" s="147"/>
      <c r="T45" s="147">
        <v>1467610</v>
      </c>
      <c r="U45" s="128"/>
      <c r="V45" s="50"/>
      <c r="W45" s="50">
        <f>28263+1925+13743+10844+10320+1507+36644+32549-183+12290</f>
        <v>147902</v>
      </c>
      <c r="X45" s="50"/>
      <c r="Y45" s="50"/>
      <c r="Z45" s="50"/>
      <c r="AA45" s="50">
        <v>973342</v>
      </c>
      <c r="AB45" s="50">
        <v>505</v>
      </c>
      <c r="AC45" s="50">
        <v>7306</v>
      </c>
      <c r="AD45" s="50">
        <v>629</v>
      </c>
      <c r="AE45" s="50">
        <v>86100</v>
      </c>
      <c r="AF45" s="50"/>
      <c r="AG45" s="50"/>
      <c r="AH45" s="50">
        <v>85893</v>
      </c>
      <c r="AI45" s="50"/>
      <c r="AJ45" s="50"/>
      <c r="AK45" s="50"/>
      <c r="AL45" s="50"/>
      <c r="AM45" s="50"/>
      <c r="AN45" s="50"/>
      <c r="AO45" s="50">
        <v>494040</v>
      </c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>
        <v>75247</v>
      </c>
      <c r="BA45" s="50"/>
      <c r="BB45" s="50"/>
      <c r="BC45" s="50"/>
      <c r="BD45" s="50"/>
      <c r="BE45" s="50">
        <v>97910</v>
      </c>
      <c r="BF45" s="50"/>
      <c r="BG45" s="50"/>
      <c r="BH45" s="50"/>
      <c r="BI45" s="50">
        <v>38676</v>
      </c>
      <c r="BJ45" s="50">
        <v>296783</v>
      </c>
      <c r="BK45" s="50">
        <v>13898</v>
      </c>
      <c r="BL45" s="52">
        <v>38794</v>
      </c>
      <c r="BM45" s="52">
        <v>2000</v>
      </c>
      <c r="BN45" s="52"/>
      <c r="BO45" s="50">
        <v>961546</v>
      </c>
      <c r="BP45" s="50">
        <v>76094</v>
      </c>
      <c r="BQ45" s="50"/>
      <c r="BR45" s="50"/>
      <c r="BS45" s="50">
        <v>-43445</v>
      </c>
      <c r="BT45" s="50">
        <v>100000</v>
      </c>
      <c r="BU45" s="50">
        <v>494974</v>
      </c>
      <c r="BV45" s="50"/>
      <c r="BW45" s="50"/>
      <c r="BX45" s="50"/>
      <c r="BY45" s="50"/>
      <c r="BZ45" s="50"/>
      <c r="CA45" s="50">
        <v>371093</v>
      </c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>
        <v>12825</v>
      </c>
      <c r="CN45" s="50">
        <v>2779</v>
      </c>
      <c r="CO45" s="50">
        <v>29263</v>
      </c>
      <c r="CP45" s="117">
        <v>28660</v>
      </c>
      <c r="CQ45" s="175"/>
      <c r="CR45" s="175"/>
    </row>
    <row r="46" spans="1:96" s="3" customFormat="1" x14ac:dyDescent="0.3">
      <c r="A46" s="4">
        <v>864</v>
      </c>
      <c r="B46" s="59" t="s">
        <v>39</v>
      </c>
      <c r="C46" s="57">
        <f t="shared" si="1"/>
        <v>23909406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52"/>
      <c r="N46" s="147"/>
      <c r="O46" s="147"/>
      <c r="P46" s="147"/>
      <c r="Q46" s="147"/>
      <c r="R46" s="147"/>
      <c r="S46" s="147"/>
      <c r="T46" s="147">
        <v>462341</v>
      </c>
      <c r="U46" s="128"/>
      <c r="V46" s="50">
        <v>140434</v>
      </c>
      <c r="W46" s="50">
        <f>103022+52477+5118+26555+22660+2730+28712+1487+2538+8620+36329+12962</f>
        <v>303210</v>
      </c>
      <c r="X46" s="50">
        <v>2</v>
      </c>
      <c r="Y46" s="50"/>
      <c r="Z46" s="50"/>
      <c r="AA46" s="50">
        <v>78618</v>
      </c>
      <c r="AB46" s="50">
        <v>1511</v>
      </c>
      <c r="AC46" s="50">
        <v>117484</v>
      </c>
      <c r="AD46" s="50">
        <v>404</v>
      </c>
      <c r="AE46" s="50">
        <v>32229</v>
      </c>
      <c r="AF46" s="50"/>
      <c r="AG46" s="50"/>
      <c r="AH46" s="50"/>
      <c r="AI46" s="50">
        <v>400000</v>
      </c>
      <c r="AJ46" s="50"/>
      <c r="AK46" s="50"/>
      <c r="AL46" s="50"/>
      <c r="AM46" s="50">
        <v>400000</v>
      </c>
      <c r="AN46" s="50"/>
      <c r="AO46" s="50"/>
      <c r="AP46" s="50"/>
      <c r="AQ46" s="50"/>
      <c r="AR46" s="50"/>
      <c r="AS46" s="50"/>
      <c r="AT46" s="50"/>
      <c r="AU46" s="50"/>
      <c r="AV46" s="50">
        <v>254</v>
      </c>
      <c r="AW46" s="50">
        <v>151579</v>
      </c>
      <c r="AX46" s="50"/>
      <c r="AY46" s="50"/>
      <c r="AZ46" s="50"/>
      <c r="BA46" s="50"/>
      <c r="BB46" s="50">
        <v>47096</v>
      </c>
      <c r="BC46" s="50"/>
      <c r="BD46" s="50"/>
      <c r="BE46" s="50">
        <v>176000</v>
      </c>
      <c r="BF46" s="50"/>
      <c r="BG46" s="50"/>
      <c r="BH46" s="50"/>
      <c r="BI46" s="50"/>
      <c r="BJ46" s="50">
        <v>282405</v>
      </c>
      <c r="BK46" s="50">
        <v>15527</v>
      </c>
      <c r="BL46" s="52">
        <v>46098</v>
      </c>
      <c r="BM46" s="52">
        <v>9424</v>
      </c>
      <c r="BN46" s="52"/>
      <c r="BO46" s="50"/>
      <c r="BP46" s="50">
        <v>284678</v>
      </c>
      <c r="BQ46" s="50"/>
      <c r="BR46" s="50"/>
      <c r="BS46" s="50">
        <v>-132792</v>
      </c>
      <c r="BT46" s="50">
        <v>100000</v>
      </c>
      <c r="BU46" s="50"/>
      <c r="BV46" s="50"/>
      <c r="BW46" s="50">
        <v>149</v>
      </c>
      <c r="BX46" s="50"/>
      <c r="BY46" s="50"/>
      <c r="BZ46" s="50"/>
      <c r="CA46" s="50">
        <v>99887</v>
      </c>
      <c r="CB46" s="50">
        <v>5495</v>
      </c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>
        <v>8956</v>
      </c>
      <c r="CN46" s="50">
        <v>21232</v>
      </c>
      <c r="CO46" s="50"/>
      <c r="CP46" s="117">
        <v>23495</v>
      </c>
      <c r="CQ46" s="175"/>
      <c r="CR46" s="175"/>
    </row>
    <row r="47" spans="1:96" s="3" customFormat="1" x14ac:dyDescent="0.3">
      <c r="A47" s="4">
        <v>866</v>
      </c>
      <c r="B47" s="59" t="s">
        <v>40</v>
      </c>
      <c r="C47" s="57">
        <f t="shared" si="1"/>
        <v>25927545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>
        <v>365402</v>
      </c>
      <c r="M47" s="52"/>
      <c r="N47" s="147">
        <v>39590</v>
      </c>
      <c r="O47" s="147"/>
      <c r="P47" s="147"/>
      <c r="Q47" s="147"/>
      <c r="R47" s="147"/>
      <c r="S47" s="147"/>
      <c r="T47" s="147">
        <v>1584618</v>
      </c>
      <c r="U47" s="128"/>
      <c r="V47" s="50"/>
      <c r="W47" s="50">
        <f>1006+202+5559+805+1813-3597+605</f>
        <v>6393</v>
      </c>
      <c r="X47" s="50"/>
      <c r="Y47" s="50"/>
      <c r="Z47" s="50"/>
      <c r="AA47" s="50">
        <v>901899</v>
      </c>
      <c r="AB47" s="50">
        <v>4966</v>
      </c>
      <c r="AC47" s="50"/>
      <c r="AD47" s="50">
        <v>25001</v>
      </c>
      <c r="AE47" s="50">
        <v>20713</v>
      </c>
      <c r="AF47" s="50">
        <v>25000</v>
      </c>
      <c r="AG47" s="50"/>
      <c r="AH47" s="50">
        <v>259960</v>
      </c>
      <c r="AI47" s="50"/>
      <c r="AJ47" s="50"/>
      <c r="AK47" s="50"/>
      <c r="AL47" s="50">
        <v>365353</v>
      </c>
      <c r="AM47" s="50"/>
      <c r="AN47" s="50"/>
      <c r="AO47" s="50"/>
      <c r="AP47" s="50"/>
      <c r="AQ47" s="50"/>
      <c r="AR47" s="50"/>
      <c r="AS47" s="50"/>
      <c r="AT47" s="50"/>
      <c r="AU47" s="50"/>
      <c r="AV47" s="50">
        <v>237047</v>
      </c>
      <c r="AW47" s="50">
        <v>366494</v>
      </c>
      <c r="AX47" s="50"/>
      <c r="AY47" s="50"/>
      <c r="AZ47" s="50"/>
      <c r="BA47" s="50"/>
      <c r="BB47" s="50">
        <v>98201</v>
      </c>
      <c r="BC47" s="50"/>
      <c r="BD47" s="50"/>
      <c r="BE47" s="50">
        <v>157584</v>
      </c>
      <c r="BF47" s="50"/>
      <c r="BG47" s="50"/>
      <c r="BH47" s="50"/>
      <c r="BI47" s="50">
        <v>39390</v>
      </c>
      <c r="BJ47" s="50">
        <v>172045</v>
      </c>
      <c r="BK47" s="50">
        <v>44699</v>
      </c>
      <c r="BL47" s="52">
        <v>34484</v>
      </c>
      <c r="BM47" s="52">
        <v>3672</v>
      </c>
      <c r="BN47" s="52"/>
      <c r="BO47" s="50"/>
      <c r="BP47" s="50">
        <v>9160</v>
      </c>
      <c r="BQ47" s="50"/>
      <c r="BR47" s="50"/>
      <c r="BS47" s="50">
        <v>-7732</v>
      </c>
      <c r="BT47" s="50"/>
      <c r="BU47" s="50"/>
      <c r="BV47" s="50"/>
      <c r="BW47" s="50"/>
      <c r="BX47" s="50">
        <v>22075</v>
      </c>
      <c r="BY47" s="50"/>
      <c r="BZ47" s="50"/>
      <c r="CA47" s="50">
        <v>13965</v>
      </c>
      <c r="CB47" s="50"/>
      <c r="CC47" s="50"/>
      <c r="CD47" s="50">
        <v>194000</v>
      </c>
      <c r="CE47" s="50"/>
      <c r="CF47" s="50"/>
      <c r="CG47" s="50"/>
      <c r="CH47" s="50"/>
      <c r="CI47" s="50"/>
      <c r="CJ47" s="50"/>
      <c r="CK47" s="50"/>
      <c r="CL47" s="50"/>
      <c r="CM47" s="50">
        <v>23726</v>
      </c>
      <c r="CN47" s="50"/>
      <c r="CO47" s="50"/>
      <c r="CP47" s="117">
        <v>23371</v>
      </c>
      <c r="CQ47" s="175"/>
      <c r="CR47" s="175"/>
    </row>
    <row r="48" spans="1:96" s="3" customFormat="1" x14ac:dyDescent="0.3">
      <c r="A48" s="4">
        <v>868</v>
      </c>
      <c r="B48" s="59" t="s">
        <v>41</v>
      </c>
      <c r="C48" s="57">
        <f t="shared" si="1"/>
        <v>9355342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>
        <v>7430</v>
      </c>
      <c r="M48" s="52"/>
      <c r="N48" s="147"/>
      <c r="O48" s="147"/>
      <c r="P48" s="147"/>
      <c r="Q48" s="147"/>
      <c r="R48" s="147"/>
      <c r="S48" s="147"/>
      <c r="T48" s="147">
        <v>443540</v>
      </c>
      <c r="U48" s="128"/>
      <c r="V48" s="50"/>
      <c r="W48" s="50"/>
      <c r="X48" s="50"/>
      <c r="Y48" s="50"/>
      <c r="Z48" s="50"/>
      <c r="AA48" s="50">
        <v>238935</v>
      </c>
      <c r="AB48" s="50">
        <v>14943</v>
      </c>
      <c r="AC48" s="50">
        <v>3276</v>
      </c>
      <c r="AD48" s="50">
        <v>14758</v>
      </c>
      <c r="AE48" s="50"/>
      <c r="AF48" s="50"/>
      <c r="AG48" s="50"/>
      <c r="AH48" s="50"/>
      <c r="AI48" s="50">
        <v>400000</v>
      </c>
      <c r="AJ48" s="50"/>
      <c r="AK48" s="50"/>
      <c r="AL48" s="50"/>
      <c r="AM48" s="50"/>
      <c r="AN48" s="50"/>
      <c r="AO48" s="50">
        <v>500000</v>
      </c>
      <c r="AP48" s="50"/>
      <c r="AQ48" s="50"/>
      <c r="AR48" s="50"/>
      <c r="AS48" s="50"/>
      <c r="AT48" s="50"/>
      <c r="AU48" s="50"/>
      <c r="AV48" s="50">
        <v>272053</v>
      </c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2"/>
      <c r="BM48" s="52"/>
      <c r="BN48" s="52"/>
      <c r="BO48" s="50"/>
      <c r="BP48" s="50">
        <v>147419</v>
      </c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>
        <v>12904</v>
      </c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>
        <v>7385</v>
      </c>
      <c r="CN48" s="50">
        <v>31627</v>
      </c>
      <c r="CO48" s="50">
        <v>31401</v>
      </c>
      <c r="CP48" s="117">
        <v>20847</v>
      </c>
      <c r="CQ48" s="175"/>
      <c r="CR48" s="175"/>
    </row>
    <row r="49" spans="1:96" s="3" customFormat="1" x14ac:dyDescent="0.3">
      <c r="A49" s="4">
        <v>870</v>
      </c>
      <c r="B49" s="59" t="s">
        <v>42</v>
      </c>
      <c r="C49" s="57">
        <f t="shared" si="1"/>
        <v>28468341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>
        <v>59765</v>
      </c>
      <c r="M49" s="52"/>
      <c r="N49" s="147"/>
      <c r="O49" s="147"/>
      <c r="P49" s="147"/>
      <c r="Q49" s="147"/>
      <c r="R49" s="147"/>
      <c r="S49" s="147"/>
      <c r="T49" s="147">
        <v>739969</v>
      </c>
      <c r="U49" s="128"/>
      <c r="V49" s="50"/>
      <c r="W49" s="50">
        <v>33411</v>
      </c>
      <c r="X49" s="50"/>
      <c r="Y49" s="50"/>
      <c r="Z49" s="50"/>
      <c r="AA49" s="50">
        <v>558740</v>
      </c>
      <c r="AB49" s="50">
        <v>1382</v>
      </c>
      <c r="AC49" s="50">
        <v>82852</v>
      </c>
      <c r="AD49" s="50">
        <v>55609</v>
      </c>
      <c r="AE49" s="50">
        <v>32461</v>
      </c>
      <c r="AF49" s="50"/>
      <c r="AG49" s="50"/>
      <c r="AH49" s="50"/>
      <c r="AI49" s="50"/>
      <c r="AJ49" s="50"/>
      <c r="AK49" s="50"/>
      <c r="AL49" s="50"/>
      <c r="AM49" s="50">
        <v>500000</v>
      </c>
      <c r="AN49" s="50"/>
      <c r="AO49" s="50">
        <v>214906</v>
      </c>
      <c r="AP49" s="50"/>
      <c r="AQ49" s="50"/>
      <c r="AR49" s="50"/>
      <c r="AS49" s="50"/>
      <c r="AT49" s="50"/>
      <c r="AU49" s="50"/>
      <c r="AV49" s="50">
        <v>1198963</v>
      </c>
      <c r="AW49" s="50">
        <v>97336</v>
      </c>
      <c r="AX49" s="50"/>
      <c r="AY49" s="50"/>
      <c r="AZ49" s="50">
        <v>65761</v>
      </c>
      <c r="BA49" s="50">
        <v>-65761</v>
      </c>
      <c r="BB49" s="50"/>
      <c r="BC49" s="50"/>
      <c r="BD49" s="50"/>
      <c r="BE49" s="50">
        <v>188854</v>
      </c>
      <c r="BF49" s="50"/>
      <c r="BG49" s="50"/>
      <c r="BH49" s="50"/>
      <c r="BI49" s="50">
        <v>39604</v>
      </c>
      <c r="BJ49" s="50">
        <v>298794</v>
      </c>
      <c r="BK49" s="50"/>
      <c r="BL49" s="52"/>
      <c r="BM49" s="52">
        <v>6000</v>
      </c>
      <c r="BN49" s="52"/>
      <c r="BO49" s="50"/>
      <c r="BP49" s="50">
        <v>51929</v>
      </c>
      <c r="BQ49" s="50"/>
      <c r="BR49" s="50"/>
      <c r="BS49" s="50">
        <v>-38979</v>
      </c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>
        <v>194000</v>
      </c>
      <c r="CE49" s="50"/>
      <c r="CF49" s="50"/>
      <c r="CG49" s="50"/>
      <c r="CH49" s="50"/>
      <c r="CI49" s="50"/>
      <c r="CJ49" s="50"/>
      <c r="CK49" s="50"/>
      <c r="CL49" s="50"/>
      <c r="CM49" s="50">
        <v>33827</v>
      </c>
      <c r="CN49" s="50">
        <v>11829</v>
      </c>
      <c r="CO49" s="50">
        <v>13767</v>
      </c>
      <c r="CP49" s="117">
        <v>24176</v>
      </c>
      <c r="CQ49" s="175"/>
      <c r="CR49" s="175"/>
    </row>
    <row r="50" spans="1:96" s="3" customFormat="1" x14ac:dyDescent="0.3">
      <c r="A50" s="4">
        <v>872</v>
      </c>
      <c r="B50" s="59" t="s">
        <v>43</v>
      </c>
      <c r="C50" s="57">
        <f t="shared" si="1"/>
        <v>15368225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>
        <v>174417</v>
      </c>
      <c r="M50" s="52"/>
      <c r="N50" s="147"/>
      <c r="O50" s="147"/>
      <c r="P50" s="147">
        <v>27891</v>
      </c>
      <c r="Q50" s="147"/>
      <c r="R50" s="147"/>
      <c r="S50" s="147"/>
      <c r="T50" s="147">
        <v>150371</v>
      </c>
      <c r="U50" s="128"/>
      <c r="V50" s="50"/>
      <c r="W50" s="50">
        <v>1263</v>
      </c>
      <c r="X50" s="50"/>
      <c r="Y50" s="50"/>
      <c r="Z50" s="50"/>
      <c r="AA50" s="50">
        <v>64418</v>
      </c>
      <c r="AB50" s="50">
        <v>2189</v>
      </c>
      <c r="AC50" s="50"/>
      <c r="AD50" s="50"/>
      <c r="AE50" s="50">
        <v>17313</v>
      </c>
      <c r="AF50" s="50"/>
      <c r="AG50" s="50"/>
      <c r="AH50" s="50">
        <v>298232</v>
      </c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>
        <v>9564</v>
      </c>
      <c r="AT50" s="50"/>
      <c r="AU50" s="50"/>
      <c r="AV50" s="50">
        <v>306762</v>
      </c>
      <c r="AW50" s="50"/>
      <c r="AX50" s="50"/>
      <c r="AY50" s="50"/>
      <c r="AZ50" s="50"/>
      <c r="BA50" s="50"/>
      <c r="BB50" s="50"/>
      <c r="BC50" s="50"/>
      <c r="BD50" s="50"/>
      <c r="BE50" s="50">
        <v>170000</v>
      </c>
      <c r="BF50" s="50"/>
      <c r="BG50" s="50"/>
      <c r="BH50" s="50"/>
      <c r="BI50" s="50"/>
      <c r="BJ50" s="50">
        <v>96996</v>
      </c>
      <c r="BK50" s="50"/>
      <c r="BL50" s="52">
        <v>32878</v>
      </c>
      <c r="BM50" s="52"/>
      <c r="BN50" s="52"/>
      <c r="BO50" s="50"/>
      <c r="BP50" s="50">
        <v>240896</v>
      </c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>
        <v>7237</v>
      </c>
      <c r="CN50" s="50">
        <v>17556</v>
      </c>
      <c r="CO50" s="50">
        <v>5357</v>
      </c>
      <c r="CP50" s="117">
        <v>22088</v>
      </c>
      <c r="CQ50" s="175"/>
      <c r="CR50" s="175"/>
    </row>
    <row r="51" spans="1:96" s="3" customFormat="1" x14ac:dyDescent="0.3">
      <c r="A51" s="4">
        <v>874</v>
      </c>
      <c r="B51" s="59" t="s">
        <v>44</v>
      </c>
      <c r="C51" s="57">
        <f t="shared" si="1"/>
        <v>56506886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>
        <v>258225</v>
      </c>
      <c r="M51" s="52"/>
      <c r="N51" s="147"/>
      <c r="O51" s="147"/>
      <c r="P51" s="147"/>
      <c r="Q51" s="147"/>
      <c r="R51" s="147"/>
      <c r="S51" s="147"/>
      <c r="T51" s="147">
        <v>2678148</v>
      </c>
      <c r="U51" s="128"/>
      <c r="V51" s="50"/>
      <c r="W51" s="50">
        <f>35901+7876+41501+39816+40462+1601+7469</f>
        <v>174626</v>
      </c>
      <c r="X51" s="50"/>
      <c r="Y51" s="50"/>
      <c r="Z51" s="50"/>
      <c r="AA51" s="50">
        <v>924194</v>
      </c>
      <c r="AB51" s="50"/>
      <c r="AC51" s="50">
        <v>1692</v>
      </c>
      <c r="AD51" s="50">
        <v>363522</v>
      </c>
      <c r="AE51" s="50">
        <v>49310</v>
      </c>
      <c r="AF51" s="50"/>
      <c r="AG51" s="50"/>
      <c r="AH51" s="50">
        <v>272132</v>
      </c>
      <c r="AI51" s="50"/>
      <c r="AJ51" s="50"/>
      <c r="AK51" s="50"/>
      <c r="AL51" s="50">
        <v>380000</v>
      </c>
      <c r="AM51" s="50"/>
      <c r="AN51" s="50"/>
      <c r="AO51" s="50"/>
      <c r="AP51" s="50"/>
      <c r="AQ51" s="50"/>
      <c r="AR51" s="50"/>
      <c r="AS51" s="50">
        <v>12315</v>
      </c>
      <c r="AT51" s="50"/>
      <c r="AU51" s="50"/>
      <c r="AV51" s="50">
        <v>200243</v>
      </c>
      <c r="AW51" s="50"/>
      <c r="AX51" s="50"/>
      <c r="AY51" s="50"/>
      <c r="AZ51" s="50"/>
      <c r="BA51" s="50">
        <v>32761</v>
      </c>
      <c r="BB51" s="50"/>
      <c r="BC51" s="50"/>
      <c r="BD51" s="50"/>
      <c r="BE51" s="50">
        <v>182458</v>
      </c>
      <c r="BF51" s="50"/>
      <c r="BG51" s="50"/>
      <c r="BH51" s="50"/>
      <c r="BI51" s="50">
        <v>43604</v>
      </c>
      <c r="BJ51" s="50">
        <v>434640</v>
      </c>
      <c r="BK51" s="50"/>
      <c r="BL51" s="52"/>
      <c r="BM51" s="52">
        <v>24000</v>
      </c>
      <c r="BN51" s="52"/>
      <c r="BO51" s="50"/>
      <c r="BP51" s="50">
        <v>44976</v>
      </c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>
        <v>28677</v>
      </c>
      <c r="CN51" s="50">
        <v>19475</v>
      </c>
      <c r="CO51" s="50"/>
      <c r="CP51" s="117">
        <v>28110</v>
      </c>
      <c r="CQ51" s="175"/>
      <c r="CR51" s="175"/>
    </row>
    <row r="52" spans="1:96" s="3" customFormat="1" x14ac:dyDescent="0.3">
      <c r="A52" s="4">
        <v>876</v>
      </c>
      <c r="B52" s="59" t="s">
        <v>45</v>
      </c>
      <c r="C52" s="57">
        <f t="shared" si="1"/>
        <v>19895603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>
        <v>291407</v>
      </c>
      <c r="M52" s="52"/>
      <c r="N52" s="147"/>
      <c r="O52" s="147"/>
      <c r="P52" s="147"/>
      <c r="Q52" s="147"/>
      <c r="R52" s="147"/>
      <c r="S52" s="147"/>
      <c r="T52" s="147">
        <v>835680</v>
      </c>
      <c r="U52" s="128"/>
      <c r="V52" s="50"/>
      <c r="W52" s="50"/>
      <c r="X52" s="50"/>
      <c r="Y52" s="50"/>
      <c r="Z52" s="50"/>
      <c r="AA52" s="50">
        <v>144380</v>
      </c>
      <c r="AB52" s="50">
        <v>27440</v>
      </c>
      <c r="AC52" s="50">
        <v>2</v>
      </c>
      <c r="AD52" s="50">
        <v>5</v>
      </c>
      <c r="AE52" s="50">
        <v>23187</v>
      </c>
      <c r="AF52" s="50"/>
      <c r="AG52" s="50"/>
      <c r="AH52" s="50">
        <v>264747</v>
      </c>
      <c r="AI52" s="50">
        <v>400000</v>
      </c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>
        <v>428894</v>
      </c>
      <c r="AW52" s="50">
        <v>226468</v>
      </c>
      <c r="AX52" s="50"/>
      <c r="AY52" s="50"/>
      <c r="AZ52" s="50"/>
      <c r="BA52" s="50"/>
      <c r="BB52" s="50">
        <v>68917</v>
      </c>
      <c r="BC52" s="50"/>
      <c r="BD52" s="50"/>
      <c r="BE52" s="50">
        <v>172230</v>
      </c>
      <c r="BF52" s="50"/>
      <c r="BG52" s="50"/>
      <c r="BH52" s="50"/>
      <c r="BI52" s="50">
        <v>38747</v>
      </c>
      <c r="BJ52" s="50">
        <v>258896</v>
      </c>
      <c r="BK52" s="50"/>
      <c r="BL52" s="52"/>
      <c r="BM52" s="52">
        <v>2000</v>
      </c>
      <c r="BN52" s="52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>
        <v>13993</v>
      </c>
      <c r="CN52" s="50"/>
      <c r="CO52" s="50">
        <v>43</v>
      </c>
      <c r="CP52" s="117">
        <v>22645</v>
      </c>
      <c r="CQ52" s="175"/>
      <c r="CR52" s="175">
        <v>-22645</v>
      </c>
    </row>
    <row r="53" spans="1:96" s="3" customFormat="1" x14ac:dyDescent="0.3">
      <c r="A53" s="4">
        <v>878</v>
      </c>
      <c r="B53" s="59" t="s">
        <v>46</v>
      </c>
      <c r="C53" s="57">
        <f t="shared" si="1"/>
        <v>31280310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>
        <v>175034</v>
      </c>
      <c r="M53" s="52">
        <v>303433</v>
      </c>
      <c r="N53" s="147"/>
      <c r="O53" s="147"/>
      <c r="P53" s="147"/>
      <c r="Q53" s="147"/>
      <c r="R53" s="147"/>
      <c r="S53" s="147"/>
      <c r="T53" s="147">
        <v>776376</v>
      </c>
      <c r="U53" s="128"/>
      <c r="V53" s="50"/>
      <c r="W53" s="50">
        <v>4235</v>
      </c>
      <c r="X53" s="50"/>
      <c r="Y53" s="50"/>
      <c r="Z53" s="50"/>
      <c r="AA53" s="50">
        <v>58941</v>
      </c>
      <c r="AB53" s="50">
        <v>5659</v>
      </c>
      <c r="AC53" s="50">
        <v>14</v>
      </c>
      <c r="AD53" s="50">
        <v>147800</v>
      </c>
      <c r="AE53" s="50">
        <v>26742</v>
      </c>
      <c r="AF53" s="50"/>
      <c r="AG53" s="50"/>
      <c r="AH53" s="50"/>
      <c r="AI53" s="50"/>
      <c r="AJ53" s="50"/>
      <c r="AK53" s="50">
        <v>388000</v>
      </c>
      <c r="AL53" s="50"/>
      <c r="AM53" s="50"/>
      <c r="AN53" s="50"/>
      <c r="AO53" s="50"/>
      <c r="AP53" s="50">
        <v>483000</v>
      </c>
      <c r="AQ53" s="50"/>
      <c r="AR53" s="50"/>
      <c r="AS53" s="50"/>
      <c r="AT53" s="50"/>
      <c r="AU53" s="50"/>
      <c r="AV53" s="50"/>
      <c r="AW53" s="50">
        <v>179891</v>
      </c>
      <c r="AX53" s="50"/>
      <c r="AY53" s="50"/>
      <c r="AZ53" s="50"/>
      <c r="BA53" s="50"/>
      <c r="BB53" s="50">
        <v>13926</v>
      </c>
      <c r="BC53" s="50"/>
      <c r="BD53" s="50"/>
      <c r="BE53" s="50">
        <v>80920</v>
      </c>
      <c r="BF53" s="50"/>
      <c r="BG53" s="50"/>
      <c r="BH53" s="50"/>
      <c r="BI53" s="50"/>
      <c r="BJ53" s="50">
        <v>164979</v>
      </c>
      <c r="BK53" s="50">
        <v>13856</v>
      </c>
      <c r="BL53" s="52"/>
      <c r="BM53" s="52">
        <v>6000</v>
      </c>
      <c r="BN53" s="52"/>
      <c r="BO53" s="50"/>
      <c r="BP53" s="50">
        <v>42757</v>
      </c>
      <c r="BQ53" s="50"/>
      <c r="BR53" s="50"/>
      <c r="BS53" s="50">
        <v>-29000</v>
      </c>
      <c r="BT53" s="50"/>
      <c r="BU53" s="50"/>
      <c r="BV53" s="50"/>
      <c r="BW53" s="50">
        <v>336819</v>
      </c>
      <c r="BX53" s="50"/>
      <c r="BY53" s="50"/>
      <c r="BZ53" s="50"/>
      <c r="CA53" s="50">
        <v>802</v>
      </c>
      <c r="CB53" s="50"/>
      <c r="CC53" s="50"/>
      <c r="CD53" s="50">
        <v>194000</v>
      </c>
      <c r="CE53" s="50"/>
      <c r="CF53" s="50"/>
      <c r="CG53" s="50"/>
      <c r="CH53" s="50"/>
      <c r="CI53" s="50"/>
      <c r="CJ53" s="50"/>
      <c r="CK53" s="50"/>
      <c r="CL53" s="50"/>
      <c r="CM53" s="50">
        <v>17164</v>
      </c>
      <c r="CN53" s="50"/>
      <c r="CO53" s="50"/>
      <c r="CP53" s="117">
        <v>24777</v>
      </c>
      <c r="CQ53" s="175"/>
      <c r="CR53" s="175"/>
    </row>
    <row r="54" spans="1:96" s="3" customFormat="1" x14ac:dyDescent="0.3">
      <c r="A54" s="4">
        <v>800</v>
      </c>
      <c r="B54" s="59" t="s">
        <v>47</v>
      </c>
      <c r="C54" s="57">
        <f t="shared" si="1"/>
        <v>29249368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>
        <v>324547</v>
      </c>
      <c r="M54" s="52"/>
      <c r="N54" s="147"/>
      <c r="O54" s="147"/>
      <c r="P54" s="147"/>
      <c r="Q54" s="147"/>
      <c r="R54" s="147"/>
      <c r="S54" s="147"/>
      <c r="T54" s="147">
        <v>1258636</v>
      </c>
      <c r="U54" s="128"/>
      <c r="V54" s="50"/>
      <c r="W54" s="50">
        <f>41680+18812+26340+18640+4620+7040</f>
        <v>117132</v>
      </c>
      <c r="X54" s="50">
        <v>20913</v>
      </c>
      <c r="Y54" s="50"/>
      <c r="Z54" s="50"/>
      <c r="AA54" s="50"/>
      <c r="AB54" s="50">
        <v>2012</v>
      </c>
      <c r="AC54" s="50">
        <v>91653</v>
      </c>
      <c r="AD54" s="50">
        <v>283</v>
      </c>
      <c r="AE54" s="50">
        <v>15071</v>
      </c>
      <c r="AF54" s="50"/>
      <c r="AG54" s="50"/>
      <c r="AH54" s="50">
        <v>400000</v>
      </c>
      <c r="AI54" s="50"/>
      <c r="AJ54" s="50">
        <v>400000</v>
      </c>
      <c r="AK54" s="50"/>
      <c r="AL54" s="50"/>
      <c r="AM54" s="50"/>
      <c r="AN54" s="50"/>
      <c r="AO54" s="50">
        <v>351922</v>
      </c>
      <c r="AP54" s="50"/>
      <c r="AQ54" s="50"/>
      <c r="AR54" s="50">
        <v>500000</v>
      </c>
      <c r="AS54" s="50"/>
      <c r="AT54" s="50"/>
      <c r="AU54" s="50"/>
      <c r="AV54" s="50"/>
      <c r="AW54" s="50">
        <v>336310</v>
      </c>
      <c r="AX54" s="50"/>
      <c r="AY54" s="50"/>
      <c r="AZ54" s="50"/>
      <c r="BA54" s="50"/>
      <c r="BB54" s="50"/>
      <c r="BC54" s="50"/>
      <c r="BD54" s="50"/>
      <c r="BE54" s="50">
        <v>92388</v>
      </c>
      <c r="BF54" s="50">
        <v>79164</v>
      </c>
      <c r="BG54" s="50"/>
      <c r="BH54" s="50"/>
      <c r="BI54" s="50"/>
      <c r="BJ54" s="50">
        <v>339938</v>
      </c>
      <c r="BK54" s="50">
        <v>36388</v>
      </c>
      <c r="BL54" s="52">
        <v>57430</v>
      </c>
      <c r="BM54" s="52">
        <v>8250</v>
      </c>
      <c r="BN54" s="52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>
        <v>194000</v>
      </c>
      <c r="CE54" s="50"/>
      <c r="CF54" s="50"/>
      <c r="CG54" s="50">
        <v>1500</v>
      </c>
      <c r="CH54" s="50"/>
      <c r="CI54" s="50"/>
      <c r="CJ54" s="50"/>
      <c r="CK54" s="50"/>
      <c r="CL54" s="50"/>
      <c r="CM54" s="50">
        <v>17726</v>
      </c>
      <c r="CN54" s="50"/>
      <c r="CO54" s="50">
        <v>10622</v>
      </c>
      <c r="CP54" s="117">
        <v>24011</v>
      </c>
      <c r="CQ54" s="175"/>
      <c r="CR54" s="175"/>
    </row>
    <row r="55" spans="1:96" s="3" customFormat="1" x14ac:dyDescent="0.3">
      <c r="A55" s="4">
        <v>880</v>
      </c>
      <c r="B55" s="59" t="s">
        <v>48</v>
      </c>
      <c r="C55" s="57">
        <f t="shared" si="1"/>
        <v>17305310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>
        <v>215470</v>
      </c>
      <c r="M55" s="52"/>
      <c r="N55" s="147"/>
      <c r="O55" s="147"/>
      <c r="P55" s="147"/>
      <c r="Q55" s="147"/>
      <c r="R55" s="147"/>
      <c r="S55" s="147"/>
      <c r="T55" s="147">
        <v>96233</v>
      </c>
      <c r="U55" s="128"/>
      <c r="V55" s="50"/>
      <c r="W55" s="50">
        <f>7700+4787+13101</f>
        <v>25588</v>
      </c>
      <c r="X55" s="50"/>
      <c r="Y55" s="50"/>
      <c r="Z55" s="50"/>
      <c r="AA55" s="50">
        <v>171137</v>
      </c>
      <c r="AB55" s="50"/>
      <c r="AC55" s="50"/>
      <c r="AD55" s="50"/>
      <c r="AE55" s="50">
        <v>22182</v>
      </c>
      <c r="AF55" s="50"/>
      <c r="AG55" s="50"/>
      <c r="AH55" s="50"/>
      <c r="AI55" s="50">
        <v>400000</v>
      </c>
      <c r="AJ55" s="50"/>
      <c r="AK55" s="50"/>
      <c r="AL55" s="50"/>
      <c r="AM55" s="50"/>
      <c r="AN55" s="50"/>
      <c r="AO55" s="50"/>
      <c r="AP55" s="50"/>
      <c r="AQ55" s="50"/>
      <c r="AR55" s="50">
        <v>500000</v>
      </c>
      <c r="AS55" s="50"/>
      <c r="AT55" s="50"/>
      <c r="AU55" s="50"/>
      <c r="AV55" s="50">
        <v>89682</v>
      </c>
      <c r="AW55" s="50">
        <v>220158</v>
      </c>
      <c r="AX55" s="50"/>
      <c r="AY55" s="50"/>
      <c r="AZ55" s="50"/>
      <c r="BA55" s="50"/>
      <c r="BB55" s="50"/>
      <c r="BC55" s="50"/>
      <c r="BD55" s="50"/>
      <c r="BE55" s="50">
        <v>190000</v>
      </c>
      <c r="BF55" s="50"/>
      <c r="BG55" s="50"/>
      <c r="BH55" s="50"/>
      <c r="BI55" s="50">
        <v>29743</v>
      </c>
      <c r="BJ55" s="50">
        <v>215161</v>
      </c>
      <c r="BK55" s="50"/>
      <c r="BL55" s="52"/>
      <c r="BM55" s="52">
        <v>34497</v>
      </c>
      <c r="BN55" s="52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>
        <v>9496</v>
      </c>
      <c r="CN55" s="50">
        <v>2314</v>
      </c>
      <c r="CO55" s="50">
        <v>226</v>
      </c>
      <c r="CP55" s="117">
        <v>22473</v>
      </c>
      <c r="CQ55" s="175"/>
      <c r="CR55" s="175"/>
    </row>
    <row r="56" spans="1:96" s="3" customFormat="1" x14ac:dyDescent="0.3">
      <c r="A56" s="4">
        <v>882</v>
      </c>
      <c r="B56" s="59" t="s">
        <v>49</v>
      </c>
      <c r="C56" s="57">
        <f t="shared" si="1"/>
        <v>23441299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>
        <v>152725</v>
      </c>
      <c r="M56" s="52"/>
      <c r="N56" s="147"/>
      <c r="O56" s="147"/>
      <c r="P56" s="147"/>
      <c r="Q56" s="147"/>
      <c r="R56" s="147"/>
      <c r="S56" s="147"/>
      <c r="T56" s="147">
        <v>1312518</v>
      </c>
      <c r="U56" s="128"/>
      <c r="V56" s="50"/>
      <c r="W56" s="50">
        <v>21120</v>
      </c>
      <c r="X56" s="50"/>
      <c r="Y56" s="50"/>
      <c r="Z56" s="50"/>
      <c r="AA56" s="50">
        <v>415035</v>
      </c>
      <c r="AB56" s="50">
        <v>9164</v>
      </c>
      <c r="AC56" s="50">
        <v>24249</v>
      </c>
      <c r="AD56" s="50">
        <v>146235</v>
      </c>
      <c r="AE56" s="50">
        <v>27669</v>
      </c>
      <c r="AF56" s="50"/>
      <c r="AG56" s="50"/>
      <c r="AH56" s="50"/>
      <c r="AI56" s="50"/>
      <c r="AJ56" s="50"/>
      <c r="AK56" s="50"/>
      <c r="AL56" s="50"/>
      <c r="AM56" s="50">
        <v>500000</v>
      </c>
      <c r="AN56" s="50"/>
      <c r="AO56" s="50">
        <v>349556</v>
      </c>
      <c r="AP56" s="50"/>
      <c r="AQ56" s="50"/>
      <c r="AR56" s="50"/>
      <c r="AS56" s="50"/>
      <c r="AT56" s="50"/>
      <c r="AU56" s="50"/>
      <c r="AV56" s="50">
        <v>856549</v>
      </c>
      <c r="AW56" s="50">
        <v>347447</v>
      </c>
      <c r="AX56" s="50"/>
      <c r="AY56" s="50"/>
      <c r="AZ56" s="50"/>
      <c r="BA56" s="50"/>
      <c r="BB56" s="50"/>
      <c r="BC56" s="50"/>
      <c r="BD56" s="50"/>
      <c r="BE56" s="50">
        <v>71057</v>
      </c>
      <c r="BF56" s="50">
        <v>79164</v>
      </c>
      <c r="BG56" s="50"/>
      <c r="BH56" s="50"/>
      <c r="BI56" s="50"/>
      <c r="BJ56" s="50">
        <v>68631</v>
      </c>
      <c r="BK56" s="50">
        <v>10369</v>
      </c>
      <c r="BL56" s="52">
        <v>33262</v>
      </c>
      <c r="BM56" s="52">
        <v>4000</v>
      </c>
      <c r="BN56" s="52"/>
      <c r="BO56" s="50"/>
      <c r="BP56" s="50">
        <v>93607</v>
      </c>
      <c r="BQ56" s="50"/>
      <c r="BR56" s="50"/>
      <c r="BS56" s="50">
        <v>-24094</v>
      </c>
      <c r="BT56" s="50"/>
      <c r="BU56" s="50"/>
      <c r="BV56" s="50"/>
      <c r="BW56" s="50">
        <v>293001</v>
      </c>
      <c r="BX56" s="50">
        <v>9538</v>
      </c>
      <c r="BY56" s="50"/>
      <c r="BZ56" s="50"/>
      <c r="CA56" s="50"/>
      <c r="CB56" s="50"/>
      <c r="CC56" s="50"/>
      <c r="CD56" s="50"/>
      <c r="CE56" s="50"/>
      <c r="CF56" s="50">
        <v>221883</v>
      </c>
      <c r="CG56" s="50"/>
      <c r="CH56" s="50">
        <v>6547</v>
      </c>
      <c r="CI56" s="50"/>
      <c r="CJ56" s="50">
        <v>26541</v>
      </c>
      <c r="CK56" s="50">
        <v>967</v>
      </c>
      <c r="CL56" s="50"/>
      <c r="CM56" s="50">
        <v>13524</v>
      </c>
      <c r="CN56" s="50"/>
      <c r="CO56" s="50">
        <v>306</v>
      </c>
      <c r="CP56" s="117">
        <v>22954</v>
      </c>
      <c r="CQ56" s="175"/>
      <c r="CR56" s="175"/>
    </row>
    <row r="57" spans="1:96" s="3" customFormat="1" x14ac:dyDescent="0.3">
      <c r="A57" s="4">
        <v>883</v>
      </c>
      <c r="B57" s="59" t="s">
        <v>50</v>
      </c>
      <c r="C57" s="57">
        <f t="shared" si="1"/>
        <v>22093561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>
        <v>96113</v>
      </c>
      <c r="M57" s="52"/>
      <c r="N57" s="147"/>
      <c r="O57" s="147"/>
      <c r="P57" s="147"/>
      <c r="Q57" s="147"/>
      <c r="R57" s="147"/>
      <c r="S57" s="147"/>
      <c r="T57" s="147">
        <v>57343</v>
      </c>
      <c r="U57" s="128"/>
      <c r="V57" s="50"/>
      <c r="W57" s="50">
        <f>2585+3438</f>
        <v>6023</v>
      </c>
      <c r="X57" s="50"/>
      <c r="Y57" s="50"/>
      <c r="Z57" s="50"/>
      <c r="AA57" s="50">
        <v>221664</v>
      </c>
      <c r="AB57" s="50">
        <v>993</v>
      </c>
      <c r="AC57" s="50"/>
      <c r="AD57" s="50"/>
      <c r="AE57" s="50">
        <v>33621</v>
      </c>
      <c r="AF57" s="50"/>
      <c r="AG57" s="50"/>
      <c r="AH57" s="50"/>
      <c r="AI57" s="50"/>
      <c r="AJ57" s="50"/>
      <c r="AK57" s="50"/>
      <c r="AL57" s="50"/>
      <c r="AM57" s="50"/>
      <c r="AN57" s="50"/>
      <c r="AO57" s="50">
        <v>479695</v>
      </c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>
        <v>166688</v>
      </c>
      <c r="BK57" s="50"/>
      <c r="BL57" s="52"/>
      <c r="BM57" s="52">
        <v>10750</v>
      </c>
      <c r="BN57" s="52"/>
      <c r="BO57" s="50"/>
      <c r="BP57" s="50">
        <v>117006</v>
      </c>
      <c r="BQ57" s="50"/>
      <c r="BR57" s="50"/>
      <c r="BS57" s="50">
        <v>-36006</v>
      </c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>
        <v>194000</v>
      </c>
      <c r="CE57" s="50"/>
      <c r="CF57" s="50"/>
      <c r="CG57" s="50"/>
      <c r="CH57" s="50"/>
      <c r="CI57" s="50"/>
      <c r="CJ57" s="50"/>
      <c r="CK57" s="50"/>
      <c r="CL57" s="50"/>
      <c r="CM57" s="50">
        <v>16892</v>
      </c>
      <c r="CN57" s="50">
        <v>37363</v>
      </c>
      <c r="CO57" s="50">
        <v>1086</v>
      </c>
      <c r="CP57" s="117">
        <v>23343</v>
      </c>
      <c r="CQ57" s="175"/>
      <c r="CR57" s="175"/>
    </row>
    <row r="58" spans="1:96" s="3" customFormat="1" x14ac:dyDescent="0.3">
      <c r="A58" s="4">
        <v>884</v>
      </c>
      <c r="B58" s="59" t="s">
        <v>51</v>
      </c>
      <c r="C58" s="57">
        <f t="shared" si="1"/>
        <v>26813304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>
        <v>183541</v>
      </c>
      <c r="M58" s="52"/>
      <c r="N58" s="147"/>
      <c r="O58" s="147"/>
      <c r="P58" s="147"/>
      <c r="Q58" s="147"/>
      <c r="R58" s="147"/>
      <c r="S58" s="147"/>
      <c r="T58" s="147">
        <v>100219</v>
      </c>
      <c r="U58" s="128"/>
      <c r="V58" s="50"/>
      <c r="W58" s="50">
        <f>11154+6012+282+3586+4914+440+5236+11630</f>
        <v>43254</v>
      </c>
      <c r="X58" s="50">
        <v>2</v>
      </c>
      <c r="Y58" s="50"/>
      <c r="Z58" s="50"/>
      <c r="AA58" s="50">
        <v>1</v>
      </c>
      <c r="AB58" s="50">
        <v>9608</v>
      </c>
      <c r="AC58" s="50">
        <v>5925</v>
      </c>
      <c r="AD58" s="50">
        <v>34167</v>
      </c>
      <c r="AE58" s="50">
        <v>28056</v>
      </c>
      <c r="AF58" s="50"/>
      <c r="AG58" s="50">
        <v>295000</v>
      </c>
      <c r="AH58" s="50"/>
      <c r="AI58" s="50">
        <v>400000</v>
      </c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>
        <v>1291215</v>
      </c>
      <c r="AW58" s="50">
        <v>84705</v>
      </c>
      <c r="AX58" s="50"/>
      <c r="AY58" s="50"/>
      <c r="AZ58" s="50">
        <v>34166</v>
      </c>
      <c r="BA58" s="50"/>
      <c r="BB58" s="50"/>
      <c r="BC58" s="50"/>
      <c r="BD58" s="50">
        <v>1000000</v>
      </c>
      <c r="BE58" s="50"/>
      <c r="BF58" s="50"/>
      <c r="BG58" s="50"/>
      <c r="BH58" s="50"/>
      <c r="BI58" s="50"/>
      <c r="BJ58" s="50">
        <v>160526</v>
      </c>
      <c r="BK58" s="50">
        <v>18516</v>
      </c>
      <c r="BL58" s="52"/>
      <c r="BM58" s="52"/>
      <c r="BN58" s="52"/>
      <c r="BO58" s="50"/>
      <c r="BP58" s="50">
        <v>138249</v>
      </c>
      <c r="BQ58" s="50"/>
      <c r="BR58" s="50"/>
      <c r="BS58" s="50"/>
      <c r="BT58" s="50"/>
      <c r="BU58" s="50"/>
      <c r="BV58" s="50">
        <v>75000</v>
      </c>
      <c r="BW58" s="50"/>
      <c r="BX58" s="50"/>
      <c r="BY58" s="50"/>
      <c r="BZ58" s="50"/>
      <c r="CA58" s="50">
        <v>7800</v>
      </c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>
        <v>12422</v>
      </c>
      <c r="CN58" s="50"/>
      <c r="CO58" s="50"/>
      <c r="CP58" s="117">
        <v>23658</v>
      </c>
      <c r="CQ58" s="175"/>
      <c r="CR58" s="175"/>
    </row>
    <row r="59" spans="1:96" s="3" customFormat="1" x14ac:dyDescent="0.3">
      <c r="A59" s="4">
        <v>888</v>
      </c>
      <c r="B59" s="59" t="s">
        <v>52</v>
      </c>
      <c r="C59" s="57">
        <f t="shared" si="1"/>
        <v>13125495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>
        <v>132858</v>
      </c>
      <c r="M59" s="52"/>
      <c r="N59" s="147"/>
      <c r="O59" s="147"/>
      <c r="P59" s="147"/>
      <c r="Q59" s="147"/>
      <c r="R59" s="147"/>
      <c r="S59" s="147"/>
      <c r="T59" s="147">
        <v>626110</v>
      </c>
      <c r="U59" s="128"/>
      <c r="V59" s="50"/>
      <c r="W59" s="50">
        <v>11000</v>
      </c>
      <c r="X59" s="50"/>
      <c r="Y59" s="50"/>
      <c r="Z59" s="50"/>
      <c r="AA59" s="50">
        <v>970398</v>
      </c>
      <c r="AB59" s="50">
        <v>11133</v>
      </c>
      <c r="AC59" s="50"/>
      <c r="AD59" s="50">
        <v>36336</v>
      </c>
      <c r="AE59" s="50">
        <v>10975</v>
      </c>
      <c r="AF59" s="50"/>
      <c r="AG59" s="50"/>
      <c r="AH59" s="50"/>
      <c r="AI59" s="50">
        <v>400000</v>
      </c>
      <c r="AJ59" s="50"/>
      <c r="AK59" s="50"/>
      <c r="AL59" s="50"/>
      <c r="AM59" s="50"/>
      <c r="AN59" s="50">
        <v>500000</v>
      </c>
      <c r="AO59" s="50"/>
      <c r="AP59" s="50"/>
      <c r="AQ59" s="50"/>
      <c r="AR59" s="50"/>
      <c r="AS59" s="50">
        <v>113</v>
      </c>
      <c r="AT59" s="50"/>
      <c r="AU59" s="50"/>
      <c r="AV59" s="50"/>
      <c r="AW59" s="50">
        <v>236617</v>
      </c>
      <c r="AX59" s="50"/>
      <c r="AY59" s="50"/>
      <c r="AZ59" s="50"/>
      <c r="BA59" s="50"/>
      <c r="BB59" s="50"/>
      <c r="BC59" s="50"/>
      <c r="BD59" s="50"/>
      <c r="BE59" s="50">
        <v>123554</v>
      </c>
      <c r="BF59" s="50"/>
      <c r="BG59" s="50"/>
      <c r="BH59" s="50"/>
      <c r="BI59" s="50"/>
      <c r="BJ59" s="50">
        <v>91112</v>
      </c>
      <c r="BK59" s="50">
        <v>7882</v>
      </c>
      <c r="BL59" s="52">
        <v>32392</v>
      </c>
      <c r="BM59" s="52"/>
      <c r="BN59" s="52"/>
      <c r="BO59" s="50"/>
      <c r="BP59" s="50">
        <v>4501</v>
      </c>
      <c r="BQ59" s="50"/>
      <c r="BR59" s="50"/>
      <c r="BS59" s="50">
        <v>-3452</v>
      </c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>
        <v>93844</v>
      </c>
      <c r="CG59" s="50"/>
      <c r="CH59" s="50">
        <v>2769</v>
      </c>
      <c r="CI59" s="50"/>
      <c r="CJ59" s="50">
        <v>11225</v>
      </c>
      <c r="CK59" s="50">
        <v>409</v>
      </c>
      <c r="CL59" s="50"/>
      <c r="CM59" s="50">
        <v>5246</v>
      </c>
      <c r="CN59" s="50">
        <v>2630</v>
      </c>
      <c r="CO59" s="50"/>
      <c r="CP59" s="117">
        <v>21363</v>
      </c>
      <c r="CQ59" s="175"/>
      <c r="CR59" s="175"/>
    </row>
    <row r="60" spans="1:96" s="3" customFormat="1" x14ac:dyDescent="0.3">
      <c r="A60" s="4">
        <v>889</v>
      </c>
      <c r="B60" s="59" t="s">
        <v>53</v>
      </c>
      <c r="C60" s="57">
        <f t="shared" si="1"/>
        <v>25805145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>
        <v>139330</v>
      </c>
      <c r="M60" s="52"/>
      <c r="N60" s="147"/>
      <c r="O60" s="147"/>
      <c r="P60" s="147"/>
      <c r="Q60" s="147"/>
      <c r="R60" s="147"/>
      <c r="S60" s="147"/>
      <c r="T60" s="147">
        <v>943006</v>
      </c>
      <c r="U60" s="128"/>
      <c r="V60" s="50"/>
      <c r="W60" s="50">
        <f>4643+1724+276+2961+1045+2442+3960</f>
        <v>17051</v>
      </c>
      <c r="X60" s="50"/>
      <c r="Y60" s="50"/>
      <c r="Z60" s="50"/>
      <c r="AA60" s="50">
        <v>912863</v>
      </c>
      <c r="AB60" s="50">
        <v>23499</v>
      </c>
      <c r="AC60" s="50">
        <v>43740</v>
      </c>
      <c r="AD60" s="50">
        <v>183258</v>
      </c>
      <c r="AE60" s="50">
        <v>34393</v>
      </c>
      <c r="AF60" s="50"/>
      <c r="AG60" s="50"/>
      <c r="AH60" s="50"/>
      <c r="AI60" s="50"/>
      <c r="AJ60" s="50"/>
      <c r="AK60" s="50">
        <v>400000</v>
      </c>
      <c r="AL60" s="50"/>
      <c r="AM60" s="50"/>
      <c r="AN60" s="50"/>
      <c r="AO60" s="50"/>
      <c r="AP60" s="50">
        <v>500000</v>
      </c>
      <c r="AQ60" s="50"/>
      <c r="AR60" s="50"/>
      <c r="AS60" s="50"/>
      <c r="AT60" s="50"/>
      <c r="AU60" s="50"/>
      <c r="AV60" s="50"/>
      <c r="AW60" s="50">
        <v>34984</v>
      </c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>
        <v>102090</v>
      </c>
      <c r="BK60" s="50">
        <v>31422</v>
      </c>
      <c r="BL60" s="52"/>
      <c r="BM60" s="52"/>
      <c r="BN60" s="52"/>
      <c r="BO60" s="50"/>
      <c r="BP60" s="50">
        <v>67191</v>
      </c>
      <c r="BQ60" s="50"/>
      <c r="BR60" s="50"/>
      <c r="BS60" s="50">
        <v>-11063</v>
      </c>
      <c r="BT60" s="50"/>
      <c r="BU60" s="50">
        <v>603506</v>
      </c>
      <c r="BV60" s="50"/>
      <c r="BW60" s="50"/>
      <c r="BX60" s="50"/>
      <c r="BY60" s="50"/>
      <c r="BZ60" s="50"/>
      <c r="CA60" s="50">
        <v>162</v>
      </c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>
        <v>12080</v>
      </c>
      <c r="CN60" s="50">
        <v>29296</v>
      </c>
      <c r="CO60" s="50"/>
      <c r="CP60" s="117">
        <v>23431</v>
      </c>
      <c r="CQ60" s="175"/>
      <c r="CR60" s="175"/>
    </row>
    <row r="61" spans="1:96" s="3" customFormat="1" x14ac:dyDescent="0.3">
      <c r="A61" s="4">
        <v>890</v>
      </c>
      <c r="B61" s="59" t="s">
        <v>54</v>
      </c>
      <c r="C61" s="57">
        <f>SUM(D61:CP61)</f>
        <v>172023937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2867402</v>
      </c>
      <c r="M61" s="52"/>
      <c r="N61" s="147"/>
      <c r="O61" s="147">
        <v>-15937</v>
      </c>
      <c r="P61" s="147">
        <v>155155</v>
      </c>
      <c r="Q61" s="147"/>
      <c r="R61" s="147"/>
      <c r="S61" s="147">
        <v>-27123</v>
      </c>
      <c r="T61" s="147">
        <v>11642872</v>
      </c>
      <c r="U61" s="128"/>
      <c r="V61" s="50">
        <v>142068</v>
      </c>
      <c r="W61" s="50">
        <f>235946+4882+45870+56538+3005+23992+42536+18322+48733+13185+36340+1833+55438+19800+34339+1088+48901</f>
        <v>690748</v>
      </c>
      <c r="X61" s="50"/>
      <c r="Y61" s="50"/>
      <c r="Z61" s="50"/>
      <c r="AA61" s="50">
        <v>1</v>
      </c>
      <c r="AB61" s="50">
        <v>113194</v>
      </c>
      <c r="AC61" s="50"/>
      <c r="AD61" s="50">
        <v>6</v>
      </c>
      <c r="AE61" s="50">
        <v>148934</v>
      </c>
      <c r="AF61" s="50"/>
      <c r="AG61" s="50">
        <v>210000</v>
      </c>
      <c r="AH61" s="50"/>
      <c r="AI61" s="50">
        <v>400000</v>
      </c>
      <c r="AJ61" s="50"/>
      <c r="AK61" s="50"/>
      <c r="AL61" s="50"/>
      <c r="AM61" s="50"/>
      <c r="AN61" s="50"/>
      <c r="AO61" s="50">
        <v>500000</v>
      </c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>
        <v>86298</v>
      </c>
      <c r="BF61" s="50"/>
      <c r="BG61" s="50"/>
      <c r="BH61" s="50"/>
      <c r="BI61" s="50">
        <v>44104</v>
      </c>
      <c r="BJ61" s="50">
        <v>1255234</v>
      </c>
      <c r="BK61" s="50">
        <v>29428</v>
      </c>
      <c r="BL61" s="52">
        <v>104656</v>
      </c>
      <c r="BM61" s="52">
        <v>125005</v>
      </c>
      <c r="BN61" s="52"/>
      <c r="BO61" s="50">
        <v>1628619</v>
      </c>
      <c r="BP61" s="50">
        <v>2500</v>
      </c>
      <c r="BQ61" s="50"/>
      <c r="BR61" s="50"/>
      <c r="BS61" s="50">
        <v>-2500</v>
      </c>
      <c r="BT61" s="50"/>
      <c r="BU61" s="50">
        <v>1748428</v>
      </c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>
        <v>72174</v>
      </c>
      <c r="CN61" s="50">
        <v>73895</v>
      </c>
      <c r="CO61" s="50">
        <v>15293</v>
      </c>
      <c r="CP61" s="117">
        <v>47351</v>
      </c>
      <c r="CQ61" s="175"/>
      <c r="CR61" s="175"/>
    </row>
    <row r="62" spans="1:96" s="3" customFormat="1" x14ac:dyDescent="0.3">
      <c r="A62" s="4">
        <v>892</v>
      </c>
      <c r="B62" s="59" t="s">
        <v>55</v>
      </c>
      <c r="C62" s="57">
        <f t="shared" si="1"/>
        <v>27410730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>
        <v>433357</v>
      </c>
      <c r="M62" s="52"/>
      <c r="N62" s="147"/>
      <c r="O62" s="147"/>
      <c r="P62" s="147"/>
      <c r="Q62" s="147"/>
      <c r="R62" s="147"/>
      <c r="S62" s="147"/>
      <c r="T62" s="147">
        <v>1091269</v>
      </c>
      <c r="U62" s="128"/>
      <c r="V62" s="50"/>
      <c r="W62" s="50">
        <f>1064+61</f>
        <v>1125</v>
      </c>
      <c r="X62" s="50"/>
      <c r="Y62" s="50"/>
      <c r="Z62" s="50"/>
      <c r="AA62" s="50">
        <v>64756</v>
      </c>
      <c r="AB62" s="50">
        <v>10568</v>
      </c>
      <c r="AC62" s="50">
        <v>144680</v>
      </c>
      <c r="AD62" s="50">
        <v>6</v>
      </c>
      <c r="AE62" s="50">
        <v>39726</v>
      </c>
      <c r="AF62" s="50"/>
      <c r="AG62" s="50"/>
      <c r="AH62" s="50">
        <v>282394</v>
      </c>
      <c r="AI62" s="50"/>
      <c r="AJ62" s="50"/>
      <c r="AK62" s="50"/>
      <c r="AL62" s="50"/>
      <c r="AM62" s="50"/>
      <c r="AN62" s="50"/>
      <c r="AO62" s="50">
        <v>311719</v>
      </c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>
        <v>93000</v>
      </c>
      <c r="BF62" s="50"/>
      <c r="BG62" s="50"/>
      <c r="BH62" s="50"/>
      <c r="BI62" s="50"/>
      <c r="BJ62" s="50">
        <v>311783</v>
      </c>
      <c r="BK62" s="50"/>
      <c r="BL62" s="52"/>
      <c r="BM62" s="52">
        <v>8000</v>
      </c>
      <c r="BN62" s="52"/>
      <c r="BO62" s="50"/>
      <c r="BP62" s="50">
        <v>169281</v>
      </c>
      <c r="BQ62" s="50"/>
      <c r="BR62" s="50"/>
      <c r="BS62" s="50">
        <v>-56576</v>
      </c>
      <c r="BT62" s="50"/>
      <c r="BU62" s="50"/>
      <c r="BV62" s="50"/>
      <c r="BW62" s="50"/>
      <c r="BX62" s="50"/>
      <c r="BY62" s="50"/>
      <c r="BZ62" s="50"/>
      <c r="CA62" s="50">
        <v>357037</v>
      </c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>
        <v>12449</v>
      </c>
      <c r="CN62" s="50"/>
      <c r="CO62" s="50"/>
      <c r="CP62" s="117">
        <v>24001</v>
      </c>
      <c r="CQ62" s="175"/>
      <c r="CR62" s="175"/>
    </row>
    <row r="63" spans="1:96" s="3" customFormat="1" x14ac:dyDescent="0.3">
      <c r="A63" s="4">
        <v>894</v>
      </c>
      <c r="B63" s="59" t="s">
        <v>56</v>
      </c>
      <c r="C63" s="57">
        <f t="shared" si="1"/>
        <v>19182038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>
        <v>153928</v>
      </c>
      <c r="M63" s="52"/>
      <c r="N63" s="147"/>
      <c r="O63" s="147"/>
      <c r="P63" s="147"/>
      <c r="Q63" s="147"/>
      <c r="R63" s="147"/>
      <c r="S63" s="147"/>
      <c r="T63" s="147">
        <v>417884</v>
      </c>
      <c r="U63" s="128"/>
      <c r="V63" s="50">
        <v>161384</v>
      </c>
      <c r="W63" s="50">
        <f>16968+2640+2475+16797+160+6089-440+3905</f>
        <v>48594</v>
      </c>
      <c r="X63" s="50"/>
      <c r="Y63" s="50"/>
      <c r="Z63" s="50"/>
      <c r="AA63" s="50">
        <v>2</v>
      </c>
      <c r="AB63" s="50"/>
      <c r="AC63" s="50">
        <v>57838</v>
      </c>
      <c r="AD63" s="50">
        <v>92</v>
      </c>
      <c r="AE63" s="50">
        <v>25273</v>
      </c>
      <c r="AF63" s="50"/>
      <c r="AG63" s="50"/>
      <c r="AH63" s="50"/>
      <c r="AI63" s="50">
        <v>366106</v>
      </c>
      <c r="AJ63" s="50"/>
      <c r="AK63" s="50"/>
      <c r="AL63" s="50"/>
      <c r="AM63" s="50"/>
      <c r="AN63" s="50"/>
      <c r="AO63" s="50">
        <v>497318</v>
      </c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>
        <v>149058</v>
      </c>
      <c r="BF63" s="50"/>
      <c r="BG63" s="50"/>
      <c r="BH63" s="50"/>
      <c r="BI63" s="50">
        <v>38069</v>
      </c>
      <c r="BJ63" s="50">
        <v>137861</v>
      </c>
      <c r="BK63" s="50">
        <v>28240</v>
      </c>
      <c r="BL63" s="52">
        <v>35024</v>
      </c>
      <c r="BM63" s="52">
        <v>23500</v>
      </c>
      <c r="BN63" s="52"/>
      <c r="BO63" s="50"/>
      <c r="BP63" s="50">
        <v>175984</v>
      </c>
      <c r="BQ63" s="50"/>
      <c r="BR63" s="50">
        <v>-10474</v>
      </c>
      <c r="BS63" s="50">
        <v>-15474</v>
      </c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>
        <v>634690</v>
      </c>
      <c r="CF63" s="50">
        <v>1061202</v>
      </c>
      <c r="CG63" s="50"/>
      <c r="CH63" s="50">
        <v>31314</v>
      </c>
      <c r="CI63" s="50"/>
      <c r="CJ63" s="50">
        <v>126938</v>
      </c>
      <c r="CK63" s="50">
        <v>4627</v>
      </c>
      <c r="CL63" s="50"/>
      <c r="CM63" s="50">
        <v>4738</v>
      </c>
      <c r="CN63" s="50">
        <v>24331</v>
      </c>
      <c r="CO63" s="50"/>
      <c r="CP63" s="117">
        <v>22341</v>
      </c>
      <c r="CQ63" s="175"/>
      <c r="CR63" s="175"/>
    </row>
    <row r="64" spans="1:96" s="3" customFormat="1" x14ac:dyDescent="0.3">
      <c r="A64" s="4">
        <v>896</v>
      </c>
      <c r="B64" s="59" t="s">
        <v>57</v>
      </c>
      <c r="C64" s="57">
        <f t="shared" si="1"/>
        <v>25064717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>
        <v>320939</v>
      </c>
      <c r="M64" s="52"/>
      <c r="N64" s="147"/>
      <c r="O64" s="147"/>
      <c r="P64" s="147">
        <v>113781</v>
      </c>
      <c r="Q64" s="147"/>
      <c r="R64" s="147"/>
      <c r="S64" s="147"/>
      <c r="T64" s="147">
        <v>1427632</v>
      </c>
      <c r="U64" s="128"/>
      <c r="V64" s="50"/>
      <c r="W64" s="50">
        <f>83897+22440+3960+11502+33660+10340+372670+72470</f>
        <v>610939</v>
      </c>
      <c r="X64" s="50"/>
      <c r="Y64" s="50"/>
      <c r="Z64" s="50"/>
      <c r="AA64" s="50">
        <v>14</v>
      </c>
      <c r="AB64" s="50">
        <v>40933</v>
      </c>
      <c r="AC64" s="50"/>
      <c r="AD64" s="50">
        <v>11</v>
      </c>
      <c r="AE64" s="50">
        <v>28597</v>
      </c>
      <c r="AF64" s="50"/>
      <c r="AG64" s="50"/>
      <c r="AH64" s="50"/>
      <c r="AI64" s="50"/>
      <c r="AJ64" s="50"/>
      <c r="AK64" s="50"/>
      <c r="AL64" s="50"/>
      <c r="AM64" s="50">
        <v>500000</v>
      </c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>
        <v>190000</v>
      </c>
      <c r="BF64" s="50"/>
      <c r="BG64" s="50"/>
      <c r="BH64" s="50"/>
      <c r="BI64" s="50"/>
      <c r="BJ64" s="50">
        <v>183342</v>
      </c>
      <c r="BK64" s="50">
        <v>26114</v>
      </c>
      <c r="BL64" s="52">
        <v>36817</v>
      </c>
      <c r="BM64" s="52">
        <v>44696</v>
      </c>
      <c r="BN64" s="52"/>
      <c r="BO64" s="50"/>
      <c r="BP64" s="50">
        <v>101391</v>
      </c>
      <c r="BQ64" s="50"/>
      <c r="BR64" s="50"/>
      <c r="BS64" s="50">
        <v>-38782</v>
      </c>
      <c r="BT64" s="50"/>
      <c r="BU64" s="50"/>
      <c r="BV64" s="50"/>
      <c r="BW64" s="50"/>
      <c r="BX64" s="50"/>
      <c r="BY64" s="50">
        <v>3576</v>
      </c>
      <c r="BZ64" s="50"/>
      <c r="CA64" s="50"/>
      <c r="CB64" s="50">
        <v>140351</v>
      </c>
      <c r="CC64" s="50"/>
      <c r="CD64" s="50">
        <v>194000</v>
      </c>
      <c r="CE64" s="50"/>
      <c r="CF64" s="50">
        <v>249523</v>
      </c>
      <c r="CG64" s="50"/>
      <c r="CH64" s="50">
        <v>7364</v>
      </c>
      <c r="CI64" s="50"/>
      <c r="CJ64" s="50">
        <v>29847</v>
      </c>
      <c r="CK64" s="50">
        <v>1090</v>
      </c>
      <c r="CL64" s="50"/>
      <c r="CM64" s="50">
        <v>17633</v>
      </c>
      <c r="CN64" s="50">
        <v>24952</v>
      </c>
      <c r="CO64" s="50">
        <v>12479</v>
      </c>
      <c r="CP64" s="117">
        <v>23409</v>
      </c>
      <c r="CQ64" s="175"/>
      <c r="CR64" s="175"/>
    </row>
    <row r="65" spans="1:96" s="3" customFormat="1" ht="15" thickBot="1" x14ac:dyDescent="0.35">
      <c r="A65" s="4">
        <v>898</v>
      </c>
      <c r="B65" s="59" t="s">
        <v>58</v>
      </c>
      <c r="C65" s="57">
        <f t="shared" si="1"/>
        <v>16611990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>
        <v>33111</v>
      </c>
      <c r="M65" s="140"/>
      <c r="N65" s="128"/>
      <c r="O65" s="128"/>
      <c r="P65" s="128"/>
      <c r="Q65" s="128"/>
      <c r="R65" s="128"/>
      <c r="S65" s="128"/>
      <c r="T65" s="128">
        <v>355786</v>
      </c>
      <c r="U65" s="128"/>
      <c r="V65" s="50"/>
      <c r="W65" s="50">
        <f>18772+17078+18502+1773+27190</f>
        <v>83315</v>
      </c>
      <c r="X65" s="50">
        <v>881</v>
      </c>
      <c r="Y65" s="50"/>
      <c r="Z65" s="50"/>
      <c r="AA65" s="50">
        <v>289018</v>
      </c>
      <c r="AB65" s="50">
        <v>23801</v>
      </c>
      <c r="AC65" s="50">
        <v>22</v>
      </c>
      <c r="AD65" s="50"/>
      <c r="AE65" s="50">
        <v>15844</v>
      </c>
      <c r="AF65" s="50"/>
      <c r="AG65" s="50"/>
      <c r="AH65" s="50">
        <v>397647</v>
      </c>
      <c r="AI65" s="50"/>
      <c r="AJ65" s="50"/>
      <c r="AK65" s="50"/>
      <c r="AL65" s="50">
        <v>228000</v>
      </c>
      <c r="AM65" s="50"/>
      <c r="AN65" s="50"/>
      <c r="AO65" s="50"/>
      <c r="AP65" s="50"/>
      <c r="AQ65" s="50"/>
      <c r="AR65" s="50"/>
      <c r="AS65" s="50"/>
      <c r="AT65" s="50"/>
      <c r="AU65" s="50"/>
      <c r="AV65" s="50">
        <v>405670</v>
      </c>
      <c r="AW65" s="50">
        <v>90150</v>
      </c>
      <c r="AX65" s="50"/>
      <c r="AY65" s="50"/>
      <c r="AZ65" s="50"/>
      <c r="BA65" s="50"/>
      <c r="BB65" s="50"/>
      <c r="BC65" s="50"/>
      <c r="BD65" s="50"/>
      <c r="BE65" s="50">
        <v>88472</v>
      </c>
      <c r="BF65" s="50"/>
      <c r="BG65" s="50"/>
      <c r="BH65" s="50"/>
      <c r="BI65" s="50"/>
      <c r="BJ65" s="50">
        <v>123751</v>
      </c>
      <c r="BK65" s="50"/>
      <c r="BL65" s="50"/>
      <c r="BM65" s="50">
        <v>2000</v>
      </c>
      <c r="BN65" s="50"/>
      <c r="BO65" s="50"/>
      <c r="BP65" s="50">
        <v>236545</v>
      </c>
      <c r="BQ65" s="50"/>
      <c r="BR65" s="50"/>
      <c r="BS65" s="50">
        <v>-108596</v>
      </c>
      <c r="BT65" s="50"/>
      <c r="BU65" s="50">
        <v>428002</v>
      </c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>
        <v>6228</v>
      </c>
      <c r="CN65" s="50">
        <v>26937</v>
      </c>
      <c r="CO65" s="50">
        <v>17687</v>
      </c>
      <c r="CP65" s="118">
        <v>22114</v>
      </c>
      <c r="CQ65" s="175"/>
      <c r="CR65" s="175"/>
    </row>
    <row r="66" spans="1:96" s="3" customFormat="1" ht="15" thickBot="1" x14ac:dyDescent="0.35">
      <c r="A66" s="20"/>
      <c r="B66" s="21" t="s">
        <v>0</v>
      </c>
      <c r="C66" s="58">
        <f t="shared" ref="C66:V66" si="2">SUM(C8:C65)</f>
        <v>1962928784</v>
      </c>
      <c r="D66" s="58">
        <f t="shared" si="2"/>
        <v>1663967074</v>
      </c>
      <c r="E66" s="134">
        <f t="shared" si="2"/>
        <v>5614938</v>
      </c>
      <c r="F66" s="134">
        <f t="shared" si="2"/>
        <v>40642</v>
      </c>
      <c r="G66" s="134">
        <f t="shared" si="2"/>
        <v>167795</v>
      </c>
      <c r="H66" s="134">
        <f t="shared" si="2"/>
        <v>-14864</v>
      </c>
      <c r="I66" s="134">
        <f t="shared" si="2"/>
        <v>71385</v>
      </c>
      <c r="J66" s="134">
        <f t="shared" si="2"/>
        <v>-24714</v>
      </c>
      <c r="K66" s="134">
        <f t="shared" si="2"/>
        <v>32113</v>
      </c>
      <c r="L66" s="115">
        <f t="shared" si="2"/>
        <v>17507979</v>
      </c>
      <c r="M66" s="115">
        <f t="shared" si="2"/>
        <v>315172</v>
      </c>
      <c r="N66" s="58">
        <f t="shared" si="2"/>
        <v>62618</v>
      </c>
      <c r="O66" s="58">
        <f t="shared" si="2"/>
        <v>-28255</v>
      </c>
      <c r="P66" s="58">
        <f t="shared" si="2"/>
        <v>594642</v>
      </c>
      <c r="Q66" s="58">
        <f t="shared" si="2"/>
        <v>-32391</v>
      </c>
      <c r="R66" s="58">
        <f t="shared" si="2"/>
        <v>708567</v>
      </c>
      <c r="S66" s="58">
        <f t="shared" si="2"/>
        <v>-27123</v>
      </c>
      <c r="T66" s="58">
        <f t="shared" si="2"/>
        <v>76834025</v>
      </c>
      <c r="U66" s="13">
        <f t="shared" si="2"/>
        <v>0</v>
      </c>
      <c r="V66" s="13">
        <f t="shared" si="2"/>
        <v>862408</v>
      </c>
      <c r="W66" s="13">
        <f t="shared" ref="W66" si="3">SUM(W8:W65)</f>
        <v>6022373</v>
      </c>
      <c r="X66" s="13">
        <f t="shared" ref="X66:AE66" si="4">SUM(X8:X65)</f>
        <v>42306</v>
      </c>
      <c r="Y66" s="13">
        <f t="shared" si="4"/>
        <v>0</v>
      </c>
      <c r="Z66" s="13">
        <f t="shared" si="4"/>
        <v>0</v>
      </c>
      <c r="AA66" s="58">
        <f t="shared" si="4"/>
        <v>28505676</v>
      </c>
      <c r="AB66" s="58">
        <f t="shared" si="4"/>
        <v>732778</v>
      </c>
      <c r="AC66" s="58">
        <f t="shared" si="4"/>
        <v>2919798</v>
      </c>
      <c r="AD66" s="58">
        <f t="shared" si="4"/>
        <v>5546088</v>
      </c>
      <c r="AE66" s="58">
        <f t="shared" si="4"/>
        <v>2000000</v>
      </c>
      <c r="AF66" s="58">
        <f t="shared" ref="AF66:AN66" si="5">SUM(AF8:AF65)</f>
        <v>25000</v>
      </c>
      <c r="AG66" s="58">
        <f t="shared" si="5"/>
        <v>650000</v>
      </c>
      <c r="AH66" s="58">
        <f t="shared" si="5"/>
        <v>9076512</v>
      </c>
      <c r="AI66" s="58">
        <f t="shared" si="5"/>
        <v>10295817</v>
      </c>
      <c r="AJ66" s="58">
        <f t="shared" si="5"/>
        <v>1600000</v>
      </c>
      <c r="AK66" s="58">
        <f t="shared" si="5"/>
        <v>2188000</v>
      </c>
      <c r="AL66" s="58">
        <f t="shared" si="5"/>
        <v>973353</v>
      </c>
      <c r="AM66" s="58">
        <f t="shared" si="5"/>
        <v>5684760</v>
      </c>
      <c r="AN66" s="58">
        <f t="shared" si="5"/>
        <v>1400000</v>
      </c>
      <c r="AO66" s="58">
        <f t="shared" ref="AO66:BK66" si="6">SUM(AO8:AO65)</f>
        <v>8176687</v>
      </c>
      <c r="AP66" s="58">
        <f t="shared" si="6"/>
        <v>2728770</v>
      </c>
      <c r="AQ66" s="58">
        <f t="shared" si="6"/>
        <v>750000</v>
      </c>
      <c r="AR66" s="58">
        <f t="shared" si="6"/>
        <v>3000000</v>
      </c>
      <c r="AS66" s="58">
        <f t="shared" si="6"/>
        <v>34094</v>
      </c>
      <c r="AT66" s="58">
        <f t="shared" si="6"/>
        <v>837824</v>
      </c>
      <c r="AU66" s="58">
        <f t="shared" si="6"/>
        <v>90411</v>
      </c>
      <c r="AV66" s="58">
        <f t="shared" si="6"/>
        <v>16555784</v>
      </c>
      <c r="AW66" s="58">
        <f t="shared" si="6"/>
        <v>6884894</v>
      </c>
      <c r="AX66" s="58">
        <f t="shared" si="6"/>
        <v>588669</v>
      </c>
      <c r="AY66" s="58">
        <f t="shared" si="6"/>
        <v>33095</v>
      </c>
      <c r="AZ66" s="58">
        <f t="shared" si="6"/>
        <v>494924</v>
      </c>
      <c r="BA66" s="58">
        <f t="shared" si="6"/>
        <v>0</v>
      </c>
      <c r="BB66" s="58">
        <f t="shared" si="6"/>
        <v>666555</v>
      </c>
      <c r="BC66" s="58">
        <f t="shared" si="6"/>
        <v>3000000</v>
      </c>
      <c r="BD66" s="58">
        <f t="shared" si="6"/>
        <v>1000000</v>
      </c>
      <c r="BE66" s="58">
        <f t="shared" si="6"/>
        <v>5655277</v>
      </c>
      <c r="BF66" s="58">
        <f t="shared" si="6"/>
        <v>319427</v>
      </c>
      <c r="BG66" s="58">
        <f t="shared" si="6"/>
        <v>176566</v>
      </c>
      <c r="BH66" s="58">
        <f t="shared" si="6"/>
        <v>2869986</v>
      </c>
      <c r="BI66" s="58">
        <f t="shared" si="6"/>
        <v>810000</v>
      </c>
      <c r="BJ66" s="58">
        <f t="shared" si="6"/>
        <v>13964453</v>
      </c>
      <c r="BK66" s="58">
        <f t="shared" si="6"/>
        <v>838365</v>
      </c>
      <c r="BL66" s="58">
        <f t="shared" ref="BL66:CR66" si="7">SUM(BL8:BL65)</f>
        <v>1306550</v>
      </c>
      <c r="BM66" s="58">
        <f t="shared" si="7"/>
        <v>808959</v>
      </c>
      <c r="BN66" s="58">
        <f t="shared" si="7"/>
        <v>-2000</v>
      </c>
      <c r="BO66" s="58">
        <f t="shared" si="7"/>
        <v>4499632</v>
      </c>
      <c r="BP66" s="58">
        <f t="shared" si="7"/>
        <v>6325757</v>
      </c>
      <c r="BQ66" s="58">
        <f t="shared" si="7"/>
        <v>22000</v>
      </c>
      <c r="BR66" s="58">
        <f t="shared" si="7"/>
        <v>-42089</v>
      </c>
      <c r="BS66" s="58">
        <f t="shared" si="7"/>
        <v>-2467335</v>
      </c>
      <c r="BT66" s="58">
        <f t="shared" si="7"/>
        <v>400000</v>
      </c>
      <c r="BU66" s="58">
        <f t="shared" si="7"/>
        <v>9349145</v>
      </c>
      <c r="BV66" s="58">
        <f t="shared" si="7"/>
        <v>75000</v>
      </c>
      <c r="BW66" s="58">
        <f t="shared" si="7"/>
        <v>2088143</v>
      </c>
      <c r="BX66" s="58">
        <f t="shared" si="7"/>
        <v>52840</v>
      </c>
      <c r="BY66" s="58">
        <f t="shared" si="7"/>
        <v>3576</v>
      </c>
      <c r="BZ66" s="58">
        <f t="shared" si="7"/>
        <v>-3576</v>
      </c>
      <c r="CA66" s="58">
        <f t="shared" si="7"/>
        <v>3153067</v>
      </c>
      <c r="CB66" s="58">
        <f t="shared" si="7"/>
        <v>191585</v>
      </c>
      <c r="CC66" s="58">
        <f t="shared" si="7"/>
        <v>-191585</v>
      </c>
      <c r="CD66" s="58">
        <f t="shared" si="7"/>
        <v>2910000</v>
      </c>
      <c r="CE66" s="58">
        <f t="shared" si="7"/>
        <v>5000000</v>
      </c>
      <c r="CF66" s="58">
        <f t="shared" si="7"/>
        <v>10450000</v>
      </c>
      <c r="CG66" s="58">
        <f t="shared" si="7"/>
        <v>13107</v>
      </c>
      <c r="CH66" s="58">
        <f t="shared" si="7"/>
        <v>297516</v>
      </c>
      <c r="CI66" s="58">
        <f t="shared" si="7"/>
        <v>-367516</v>
      </c>
      <c r="CJ66" s="58">
        <f t="shared" si="7"/>
        <v>1250000</v>
      </c>
      <c r="CK66" s="58">
        <f t="shared" si="7"/>
        <v>43961</v>
      </c>
      <c r="CL66" s="58">
        <f t="shared" si="7"/>
        <v>-43961</v>
      </c>
      <c r="CM66" s="58">
        <f t="shared" si="7"/>
        <v>1000000</v>
      </c>
      <c r="CN66" s="58">
        <f t="shared" si="7"/>
        <v>1180075</v>
      </c>
      <c r="CO66" s="58">
        <f t="shared" si="7"/>
        <v>395680</v>
      </c>
      <c r="CP66" s="58">
        <f t="shared" si="7"/>
        <v>1440000</v>
      </c>
      <c r="CQ66" s="58">
        <f t="shared" si="7"/>
        <v>22645</v>
      </c>
      <c r="CR66" s="58">
        <f t="shared" si="7"/>
        <v>-22645</v>
      </c>
    </row>
    <row r="67" spans="1:96" ht="15" thickTop="1" x14ac:dyDescent="0.3"/>
    <row r="68" spans="1:96" x14ac:dyDescent="0.3">
      <c r="W68" s="5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CE68" s="33"/>
      <c r="CF68" s="33"/>
      <c r="CG68" s="33"/>
      <c r="CH68" s="33"/>
      <c r="CI68" s="33"/>
      <c r="CJ68" s="33"/>
      <c r="CK68" s="33"/>
      <c r="CL68" s="33"/>
    </row>
    <row r="69" spans="1:96" x14ac:dyDescent="0.3">
      <c r="B69" s="148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CE69" s="33"/>
      <c r="CF69" s="33"/>
      <c r="CG69" s="33"/>
      <c r="CH69" s="33"/>
      <c r="CI69" s="33"/>
      <c r="CJ69" s="33"/>
      <c r="CK69" s="33"/>
      <c r="CL69" s="33"/>
    </row>
    <row r="70" spans="1:96" x14ac:dyDescent="0.3"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CE70" s="33"/>
      <c r="CF70" s="33"/>
      <c r="CG70" s="33"/>
      <c r="CH70" s="33"/>
      <c r="CI70" s="33"/>
      <c r="CJ70" s="33"/>
      <c r="CK70" s="33"/>
      <c r="CL70" s="33"/>
    </row>
    <row r="71" spans="1:96" x14ac:dyDescent="0.3">
      <c r="B71" s="22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CE71" s="33"/>
      <c r="CF71" s="33"/>
      <c r="CG71" s="33"/>
      <c r="CH71" s="33"/>
      <c r="CI71" s="33"/>
      <c r="CJ71" s="33"/>
      <c r="CK71" s="33"/>
      <c r="CL71" s="33"/>
    </row>
    <row r="72" spans="1:96" x14ac:dyDescent="0.3">
      <c r="B72" s="22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CE72" s="33"/>
      <c r="CF72" s="33"/>
      <c r="CG72" s="33"/>
      <c r="CH72" s="33"/>
      <c r="CI72" s="33"/>
      <c r="CJ72" s="33"/>
      <c r="CK72" s="33"/>
      <c r="CL72" s="33"/>
    </row>
    <row r="73" spans="1:96" x14ac:dyDescent="0.3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W73" s="33"/>
      <c r="X73" s="33"/>
      <c r="Y73" s="33"/>
      <c r="Z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3"/>
      <c r="CF73" s="33"/>
      <c r="CG73" s="33"/>
      <c r="CH73" s="33"/>
      <c r="CI73" s="33"/>
      <c r="CJ73" s="33"/>
      <c r="CK73" s="33"/>
      <c r="CL73" s="33"/>
      <c r="CM73" s="34"/>
      <c r="CN73" s="34"/>
    </row>
    <row r="74" spans="1:96" s="9" customFormat="1" x14ac:dyDescent="0.3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3"/>
      <c r="CF74" s="33"/>
      <c r="CG74" s="33"/>
      <c r="CH74" s="33"/>
      <c r="CI74" s="33"/>
      <c r="CJ74" s="33"/>
      <c r="CK74" s="33"/>
      <c r="CL74" s="33"/>
      <c r="CM74" s="35"/>
      <c r="CN74" s="35"/>
    </row>
    <row r="75" spans="1:96" s="9" customForma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3"/>
      <c r="CF75" s="33"/>
      <c r="CG75" s="33"/>
      <c r="CH75" s="33"/>
      <c r="CI75" s="33"/>
      <c r="CJ75" s="33"/>
      <c r="CK75" s="33"/>
      <c r="CL75" s="33"/>
      <c r="CM75" s="35"/>
      <c r="CN75" s="35"/>
    </row>
    <row r="76" spans="1:96" x14ac:dyDescent="0.3"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CE76" s="33"/>
      <c r="CF76" s="33"/>
      <c r="CG76" s="33"/>
      <c r="CH76" s="33"/>
      <c r="CI76" s="33"/>
      <c r="CJ76" s="33"/>
      <c r="CK76" s="33"/>
      <c r="CL76" s="33"/>
    </row>
    <row r="77" spans="1:96" x14ac:dyDescent="0.3"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CE77" s="33"/>
      <c r="CF77" s="33"/>
      <c r="CG77" s="33"/>
      <c r="CH77" s="33"/>
      <c r="CI77" s="33"/>
      <c r="CJ77" s="33"/>
      <c r="CK77" s="33"/>
      <c r="CL77" s="33"/>
    </row>
    <row r="78" spans="1:96" x14ac:dyDescent="0.3"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CE78" s="33"/>
      <c r="CF78" s="33"/>
      <c r="CG78" s="33"/>
      <c r="CH78" s="33"/>
      <c r="CI78" s="33"/>
      <c r="CJ78" s="33"/>
      <c r="CK78" s="33"/>
      <c r="CL78" s="33"/>
    </row>
  </sheetData>
  <mergeCells count="4">
    <mergeCell ref="D4:D6"/>
    <mergeCell ref="C4:C6"/>
    <mergeCell ref="AA4:AD4"/>
    <mergeCell ref="U4:Z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2024-12-19T17:09:59Z</dcterms:modified>
</cp:coreProperties>
</file>