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4747B01F-CA54-4ED1-8D3C-53044624F76D}" xr6:coauthVersionLast="47" xr6:coauthVersionMax="47" xr10:uidLastSave="{00000000-0000-0000-0000-000000000000}"/>
  <bookViews>
    <workbookView xWindow="2790" yWindow="2070" windowWidth="23850" windowHeight="1290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Sheet1!$A$1:$AK$76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62" i="1" l="1"/>
  <c r="AK59" i="1"/>
  <c r="AK58" i="1"/>
  <c r="AK51" i="1"/>
  <c r="AK46" i="1"/>
  <c r="AK36" i="1"/>
  <c r="AK31" i="1"/>
  <c r="AK29" i="1"/>
  <c r="AK28" i="1"/>
  <c r="AK25" i="1"/>
  <c r="AK24" i="1"/>
  <c r="AK20" i="1"/>
  <c r="AK18" i="1"/>
  <c r="AK13" i="1"/>
  <c r="P66" i="1" l="1"/>
  <c r="Q66" i="1"/>
  <c r="AE66" i="1"/>
  <c r="AF66" i="1"/>
  <c r="CQ66" i="1"/>
  <c r="CP66" i="1"/>
  <c r="AK64" i="1"/>
  <c r="AK63" i="1"/>
  <c r="AK61" i="1"/>
  <c r="AK54" i="1"/>
  <c r="AK45" i="1"/>
  <c r="AK40" i="1"/>
  <c r="AK35" i="1"/>
  <c r="AK33" i="1"/>
  <c r="AK30" i="1"/>
  <c r="AK15" i="1"/>
  <c r="AK14" i="1"/>
  <c r="AG66" i="1" l="1"/>
  <c r="AK56" i="1" l="1"/>
  <c r="AK47" i="1"/>
  <c r="AK44" i="1"/>
  <c r="AK34" i="1"/>
  <c r="AK27" i="1"/>
  <c r="AK26" i="1"/>
  <c r="AK23" i="1"/>
  <c r="AK21" i="1"/>
  <c r="AK12" i="1"/>
  <c r="AK9" i="1"/>
  <c r="AK8" i="1"/>
  <c r="EB66" i="1" l="1"/>
  <c r="C9" i="1"/>
  <c r="C11" i="1"/>
  <c r="C12" i="1"/>
  <c r="C13" i="1"/>
  <c r="C15" i="1"/>
  <c r="C16" i="1"/>
  <c r="C18" i="1"/>
  <c r="C20" i="1"/>
  <c r="C21" i="1"/>
  <c r="C23" i="1"/>
  <c r="C26" i="1"/>
  <c r="C27" i="1"/>
  <c r="C30" i="1"/>
  <c r="C34" i="1"/>
  <c r="C36" i="1"/>
  <c r="C37" i="1"/>
  <c r="C39" i="1"/>
  <c r="C43" i="1"/>
  <c r="C44" i="1"/>
  <c r="C46" i="1"/>
  <c r="C47" i="1"/>
  <c r="C48" i="1"/>
  <c r="C51" i="1"/>
  <c r="C52" i="1"/>
  <c r="C56" i="1"/>
  <c r="C58" i="1"/>
  <c r="C61" i="1"/>
  <c r="C8" i="1"/>
  <c r="EL66" i="1"/>
  <c r="EK66" i="1" l="1"/>
  <c r="AX66" i="1"/>
  <c r="AK65" i="1"/>
  <c r="C65" i="1" s="1"/>
  <c r="C64" i="1"/>
  <c r="AK42" i="1"/>
  <c r="C42" i="1" s="1"/>
  <c r="AK41" i="1"/>
  <c r="C41" i="1" s="1"/>
  <c r="C33" i="1"/>
  <c r="C31" i="1"/>
  <c r="C24" i="1"/>
  <c r="AK19" i="1"/>
  <c r="C19" i="1" s="1"/>
  <c r="AK17" i="1"/>
  <c r="C17" i="1" s="1"/>
  <c r="C14" i="1"/>
  <c r="O66" i="1"/>
  <c r="DR66" i="1"/>
  <c r="DS66" i="1"/>
  <c r="AK55" i="1"/>
  <c r="C55" i="1" s="1"/>
  <c r="AK53" i="1"/>
  <c r="C53" i="1" s="1"/>
  <c r="N66" i="1"/>
  <c r="AD66" i="1"/>
  <c r="EI66" i="1"/>
  <c r="EJ66" i="1"/>
  <c r="CY66" i="1"/>
  <c r="AW66" i="1"/>
  <c r="C63" i="1"/>
  <c r="C62" i="1"/>
  <c r="AK50" i="1"/>
  <c r="C50" i="1" s="1"/>
  <c r="C59" i="1"/>
  <c r="AK32" i="1"/>
  <c r="C32" i="1" s="1"/>
  <c r="AK38" i="1"/>
  <c r="C38" i="1" s="1"/>
  <c r="C35" i="1"/>
  <c r="EG66" i="1"/>
  <c r="EH66" i="1"/>
  <c r="BR66" i="1"/>
  <c r="BL57" i="1"/>
  <c r="BL54" i="1"/>
  <c r="C54" i="1" s="1"/>
  <c r="BL45" i="1"/>
  <c r="C45" i="1" s="1"/>
  <c r="BL38" i="1"/>
  <c r="BL29" i="1"/>
  <c r="C29" i="1" s="1"/>
  <c r="BL28" i="1"/>
  <c r="C28" i="1" s="1"/>
  <c r="BL25" i="1"/>
  <c r="BL22" i="1"/>
  <c r="AK60" i="1"/>
  <c r="C60" i="1" s="1"/>
  <c r="AK49" i="1"/>
  <c r="C49" i="1" s="1"/>
  <c r="C40" i="1"/>
  <c r="M66" i="1"/>
  <c r="AC66" i="1"/>
  <c r="AB66" i="1"/>
  <c r="DQ66" i="1"/>
  <c r="DE66" i="1"/>
  <c r="CX66" i="1"/>
  <c r="CO66" i="1"/>
  <c r="BW66" i="1"/>
  <c r="BX66" i="1"/>
  <c r="C25" i="1" l="1"/>
  <c r="BL66" i="1"/>
  <c r="AV66" i="1"/>
  <c r="CI66" i="1"/>
  <c r="CH66" i="1"/>
  <c r="AK22" i="1"/>
  <c r="C22" i="1" s="1"/>
  <c r="L66" i="1"/>
  <c r="Z66" i="1"/>
  <c r="AA66" i="1"/>
  <c r="DV66" i="1"/>
  <c r="DD66" i="1"/>
  <c r="DB66" i="1"/>
  <c r="CW66" i="1"/>
  <c r="BK66" i="1"/>
  <c r="AU66" i="1"/>
  <c r="CG66" i="1" l="1"/>
  <c r="AK10" i="1" l="1"/>
  <c r="C10" i="1" s="1"/>
  <c r="K66" i="1"/>
  <c r="X66" i="1"/>
  <c r="Y66" i="1"/>
  <c r="EF66" i="1"/>
  <c r="EE66" i="1"/>
  <c r="DX66" i="1"/>
  <c r="DY66" i="1"/>
  <c r="DU66" i="1"/>
  <c r="DT66" i="1"/>
  <c r="DP66" i="1"/>
  <c r="DK66" i="1"/>
  <c r="DL66" i="1"/>
  <c r="DI66" i="1"/>
  <c r="DH66" i="1"/>
  <c r="AH66" i="1"/>
  <c r="I66" i="1"/>
  <c r="J66" i="1"/>
  <c r="V66" i="1"/>
  <c r="W66" i="1"/>
  <c r="DO66" i="1"/>
  <c r="DW66" i="1"/>
  <c r="DN66" i="1"/>
  <c r="DG66" i="1"/>
  <c r="BV66" i="1"/>
  <c r="BJ66" i="1"/>
  <c r="G66" i="1" l="1"/>
  <c r="H66" i="1"/>
  <c r="T66" i="1"/>
  <c r="U66" i="1"/>
  <c r="CZ66" i="1" l="1"/>
  <c r="CV66" i="1" l="1"/>
  <c r="BI66" i="1"/>
  <c r="BD66" i="1"/>
  <c r="AS66" i="1"/>
  <c r="F66" i="1" l="1"/>
  <c r="S66" i="1"/>
  <c r="DC66" i="1"/>
  <c r="CU66" i="1"/>
  <c r="CT66" i="1"/>
  <c r="CN66" i="1"/>
  <c r="CC66" i="1"/>
  <c r="BO66" i="1"/>
  <c r="BH66" i="1" l="1"/>
  <c r="BC66" i="1"/>
  <c r="ED66" i="1" l="1"/>
  <c r="DZ66" i="1"/>
  <c r="R66" i="1"/>
  <c r="E66" i="1"/>
  <c r="CB66" i="1" l="1"/>
  <c r="BA66" i="1" l="1"/>
  <c r="CF66" i="1"/>
  <c r="EC66" i="1"/>
  <c r="EA66" i="1"/>
  <c r="DJ66" i="1"/>
  <c r="DF66" i="1"/>
  <c r="DA66" i="1"/>
  <c r="CS66" i="1" l="1"/>
  <c r="CM66" i="1"/>
  <c r="BY66" i="1"/>
  <c r="BU66" i="1"/>
  <c r="BQ66" i="1"/>
  <c r="CR66" i="1" l="1"/>
  <c r="DM66" i="1"/>
  <c r="CA66" i="1"/>
  <c r="BN66" i="1"/>
  <c r="BF66" i="1"/>
  <c r="BE66" i="1"/>
  <c r="BB66" i="1"/>
  <c r="AY66" i="1" l="1"/>
  <c r="CD66" i="1"/>
  <c r="CE66" i="1"/>
  <c r="BZ66" i="1" l="1"/>
  <c r="BS66" i="1"/>
  <c r="BT66" i="1"/>
  <c r="BP66" i="1"/>
  <c r="CJ66" i="1" l="1"/>
  <c r="CK66" i="1"/>
  <c r="CL66" i="1" l="1"/>
  <c r="BM66" i="1" l="1"/>
  <c r="BG66" i="1"/>
  <c r="AZ66" i="1"/>
  <c r="AT66" i="1"/>
  <c r="AK57" i="1"/>
  <c r="C57" i="1" s="1"/>
  <c r="AM66" i="1" l="1"/>
  <c r="AN66" i="1"/>
  <c r="AO66" i="1" l="1"/>
  <c r="AP66" i="1"/>
  <c r="AQ66" i="1"/>
  <c r="AR66" i="1"/>
  <c r="AL66" i="1" l="1"/>
  <c r="D66" i="1" l="1"/>
  <c r="AJ66" i="1"/>
  <c r="AI66" i="1" l="1"/>
  <c r="AK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D8E1E77-ADDC-4ECD-83F2-9D288C9E19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9CEEC5D-1C4F-44FC-BC9C-239EAA8BA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F0E96A16-BA38-4A12-83E0-843DF40DBBE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30A4E8E-8037-49E7-9895-C7202A35A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014E42D5-6A94-44F1-941D-AE17EE50528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N1" authorId="0" shapeId="0" xr:uid="{037A1D1A-9779-4AA3-9CDB-490CFBB748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O1" authorId="0" shapeId="0" xr:uid="{D216A00D-6E90-4CFF-9C6E-A6A65C0B382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P1" authorId="0" shapeId="0" xr:uid="{C7237611-7389-44FE-AA5B-CA9B6053BA4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Q1" authorId="0" shapeId="0" xr:uid="{B27B267E-4AFB-4CE2-AE15-5C37F36C7B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R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T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U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V1" authorId="0" shapeId="0" xr:uid="{10B06940-14A3-4443-A481-2C09256DBA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5BF15DA2-8D06-4951-8604-5695A35F4A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X1" authorId="0" shapeId="0" xr:uid="{547C9271-F004-4214-8262-E8AACF3F94F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Y1" authorId="0" shapeId="0" xr:uid="{2B25707C-29F1-46BA-A922-CB3EDCE199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H1" authorId="0" shapeId="0" xr:uid="{89CDF982-851C-4790-8712-6D7F4D9DA9A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CB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C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F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CJ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CK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CM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N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O1" authorId="0" shapeId="0" xr:uid="{0DFDFFFB-9D65-44A1-8B4F-CF3C57B85B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P1" authorId="0" shapeId="0" xr:uid="{0C336066-B97B-4039-8B63-5BFC116DE0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Q1" authorId="0" shapeId="0" xr:uid="{946B5B79-D6E2-4914-8658-AEB99B8C0D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DA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B1" authorId="1" shapeId="0" xr:uid="{6C7A634A-2C16-4228-A5E9-590F46144E4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C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DF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G1" authorId="0" shapeId="0" xr:uid="{FB879B81-8F89-4BB4-A3EA-18CCA27430B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H1" authorId="0" shapeId="0" xr:uid="{8B59724A-9258-4083-8782-03C1DC4C51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I1" authorId="0" shapeId="0" xr:uid="{AA69F980-4D98-49BB-B632-1A90445F1B9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J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K1" authorId="0" shapeId="0" xr:uid="{C947D76A-3C5C-490D-85E5-3C7B864AE05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L1" authorId="0" shapeId="0" xr:uid="{C1D27D3B-C1D1-4802-951B-32C425F642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N1" authorId="0" shapeId="0" xr:uid="{ACD3BEC9-5C33-4F50-82F3-9BDA284B6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2024-53 Senate Bill 743
SBBC 02
11/15/2024</t>
        </r>
      </text>
    </comment>
    <comment ref="EA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B1" authorId="0" shapeId="0" xr:uid="{4B97181B-87EB-4B59-9B6F-435B7D95C77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C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EL1" authorId="0" shapeId="0" xr:uid="{751414E5-4C3B-4613-8086-28B4C40E451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S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CJ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CK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CL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CZ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DJ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K2" authorId="0" shapeId="0" xr:uid="{070A8A23-80B9-42E2-8724-72D739B3BA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L2" authorId="0" shapeId="0" xr:uid="{FDB7DCB9-5482-4F9C-8750-2B5CFBD02A6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ED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E2" authorId="0" shapeId="0" xr:uid="{F96DE554-2C9C-4382-883F-241A80D04A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F2" authorId="0" shapeId="0" xr:uid="{B37EE5FB-B40A-409E-9903-FA7A6B9D13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G2" authorId="0" shapeId="0" xr:uid="{220EC69E-5CB3-47C4-ADF6-36D7B5504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H2" authorId="0" shapeId="0" xr:uid="{6B83235F-6913-4BBC-BCEB-3991D6118A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I2" authorId="0" shapeId="0" xr:uid="{BF0FD521-3002-4D88-8A92-D9119D41FC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J2" authorId="0" shapeId="0" xr:uid="{F5869777-E191-4318-8535-6DACB8D32D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K2" authorId="0" shapeId="0" xr:uid="{8144ECFA-C5D4-441E-8576-A1D416ABC6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AT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AU3" authorId="0" shapeId="0" xr:uid="{6192888F-BAA0-4038-BDA5-75B529871E7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V3" authorId="0" shapeId="0" xr:uid="{4EEB8D0C-F51B-4828-9B7A-222B5C6EC59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W3" authorId="0" shapeId="0" xr:uid="{ABF14C6C-E6D7-4A3F-A0DE-BDD581343B7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X3" authorId="0" shapeId="0" xr:uid="{4D04745A-9DF8-41BD-B129-5C13AC7524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EL3" authorId="0" shapeId="0" xr:uid="{5FDDF76E-625E-4EEF-91B1-12BEC080B15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R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T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U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V4" authorId="0" shapeId="0" xr:uid="{8DC6C98F-D690-402C-AD4B-21FF397BA66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W4" authorId="0" shapeId="0" xr:uid="{725A8465-4C30-44FE-868D-93D9D5EC0C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X4" authorId="0" shapeId="0" xr:uid="{9F1310E3-1A0B-4B42-BA38-426D7361D8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Y4" authorId="0" shapeId="0" xr:uid="{1D14D151-62EC-4F95-8407-259ECE58D7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CJ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<sst xmlns="http://schemas.openxmlformats.org/spreadsheetml/2006/main" count="1120" uniqueCount="359">
  <si>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</si>
  <si>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</si>
  <si>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</si>
  <si>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</si>
  <si>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</si>
  <si>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</si>
  <si>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</si>
  <si>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</si>
  <si>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</si>
  <si>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</si>
  <si>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</si>
  <si>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</si>
  <si>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</si>
  <si>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</si>
  <si>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</si>
  <si>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</si>
  <si>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</si>
  <si>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</si>
  <si>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</si>
  <si>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</si>
  <si>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</si>
  <si>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</si>
  <si>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</si>
  <si>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</si>
  <si>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</si>
  <si>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</si>
  <si>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</si>
  <si>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</si>
  <si>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</si>
  <si>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</si>
  <si>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</si>
  <si>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</si>
  <si>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</si>
  <si>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</si>
  <si>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</si>
  <si>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</si>
  <si>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</si>
  <si>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</si>
  <si>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</si>
  <si>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</si>
  <si>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</si>
  <si>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</si>
  <si>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</si>
  <si>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</si>
  <si>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</si>
  <si>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</si>
  <si>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</si>
  <si>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</si>
  <si>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</si>
  <si>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</si>
  <si>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</si>
  <si>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</si>
  <si>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</si>
  <si>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</si>
  <si>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</si>
  <si>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</si>
  <si>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</si>
  <si>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</si>
  <si>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</si>
  <si>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</si>
  <si>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</si>
  <si>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</si>
  <si>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</si>
  <si>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</si>
  <si>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</si>
  <si>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</si>
  <si>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</si>
  <si>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</si>
  <si>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</si>
  <si>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</si>
  <si>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</si>
  <si>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</si>
  <si>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</si>
  <si>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</si>
  <si>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</si>
  <si>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</si>
  <si>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</si>
  <si>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</si>
  <si>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</si>
  <si>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</si>
  <si>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</si>
  <si>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</si>
  <si>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</si>
  <si>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</si>
  <si>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</si>
  <si>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</si>
  <si>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</si>
  <si>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</si>
  <si>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</si>
  <si>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</si>
  <si>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</si>
  <si>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</si>
  <si>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</si>
  <si>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</si>
  <si>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</si>
  <si>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</si>
  <si>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</si>
  <si>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</si>
  <si>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</si>
  <si>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</si>
  <si>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</si>
  <si>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</si>
  <si>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</si>
  <si>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</si>
  <si>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</si>
  <si>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</si>
  <si>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</si>
  <si>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</si>
  <si>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</si>
  <si>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</si>
  <si>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</si>
  <si>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</si>
  <si>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</si>
  <si>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</si>
  <si>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</si>
  <si>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</si>
  <si>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</si>
  <si>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</si>
  <si>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</si>
  <si>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</si>
  <si>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</si>
  <si>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</si>
  <si>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</si>
  <si>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</si>
  <si>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</si>
  <si>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</si>
  <si>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</si>
  <si>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</si>
  <si>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</si>
  <si>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Purp 365, Voc 80</t>
  </si>
  <si>
    <t>Rev: Ongoing</t>
  </si>
  <si>
    <t>7/1/23 - 6/30/24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</si>
  <si>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</si>
  <si>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</si>
  <si>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</si>
  <si>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</si>
  <si>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</si>
  <si>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</si>
  <si>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</si>
  <si>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</si>
  <si>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</si>
  <si>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Funds:  7/1/24-06/30/25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</si>
  <si>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</si>
  <si>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</si>
  <si>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</si>
  <si>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</si>
  <si>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</si>
  <si>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</si>
  <si>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</si>
  <si>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</si>
  <si>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</si>
  <si>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</si>
  <si>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</si>
  <si>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</si>
  <si>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</si>
  <si>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</si>
  <si>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</si>
  <si>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</si>
  <si>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</si>
  <si>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</si>
  <si>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</si>
  <si>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</si>
  <si>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</si>
  <si>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</si>
  <si>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</si>
  <si>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</si>
  <si>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</si>
  <si>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</si>
  <si>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</si>
  <si>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</si>
  <si>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</si>
  <si>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</si>
  <si>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</si>
  <si>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</si>
  <si>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</si>
  <si>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</si>
  <si>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</si>
  <si>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</si>
  <si>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</si>
  <si>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</si>
  <si>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</si>
  <si>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</si>
  <si>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</si>
  <si>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</si>
  <si>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</si>
  <si>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</si>
  <si>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Funds:  1/1/24 - 6/30/26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</si>
  <si>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</si>
  <si>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</si>
  <si>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</si>
  <si>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</si>
  <si>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</si>
  <si>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</si>
  <si>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</si>
  <si>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</si>
  <si>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</si>
  <si>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</si>
  <si>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</si>
  <si>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</si>
  <si>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</si>
  <si>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</si>
  <si>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</si>
  <si>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</si>
  <si>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</si>
  <si>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</si>
  <si>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</si>
  <si>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</si>
  <si>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</si>
  <si>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</si>
  <si>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</si>
  <si>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</si>
  <si>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</si>
  <si>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</si>
  <si>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</si>
  <si>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</si>
  <si>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</si>
  <si>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</si>
  <si>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</si>
  <si>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</si>
  <si>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</si>
  <si>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</si>
  <si>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</si>
  <si>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</si>
  <si>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Funds:  7/1/22 - 6/30/26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</si>
  <si>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</si>
  <si>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</si>
  <si>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</si>
  <si>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</si>
  <si>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</si>
  <si>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</si>
  <si>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</si>
  <si>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</si>
  <si>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</si>
  <si>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</si>
  <si>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</si>
  <si>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</si>
  <si>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</si>
  <si>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</si>
  <si>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</si>
  <si>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</si>
  <si>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</si>
  <si>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</si>
  <si>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</si>
  <si>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</si>
  <si>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</si>
  <si>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</si>
  <si>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</si>
  <si>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</si>
  <si>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</si>
  <si>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</si>
  <si>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</si>
  <si>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</si>
  <si>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</si>
  <si>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</si>
  <si>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</si>
  <si>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</si>
  <si>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</si>
  <si>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</si>
  <si>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</si>
  <si>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</si>
  <si>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</si>
  <si>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</si>
  <si>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</si>
  <si>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</si>
  <si>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</si>
  <si>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</si>
  <si>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</si>
  <si>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</si>
  <si>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</si>
  <si>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</si>
  <si>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</si>
  <si>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</si>
  <si>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</si>
  <si>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</si>
  <si>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</si>
  <si>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</si>
  <si>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</si>
  <si>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</si>
  <si>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</si>
  <si>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</si>
  <si>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</si>
  <si>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</si>
  <si>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</si>
  <si>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</si>
  <si>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</si>
  <si>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</si>
  <si>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</si>
  <si>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</si>
  <si>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</si>
  <si>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</si>
  <si>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</si>
  <si>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</si>
  <si>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Funds:  7/1/234- 6/30/25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</si>
  <si>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</si>
  <si>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</si>
  <si>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</si>
  <si>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</si>
  <si>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</si>
  <si>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</si>
  <si>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</si>
  <si>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</si>
  <si>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</si>
  <si>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</si>
  <si>
    <t>Alloc: 11/15/2024</t>
  </si>
  <si>
    <t>Alloc:  11/15/2024</t>
  </si>
  <si>
    <t xml:space="preserve">Disaster Recovery Act of 2024 Part II </t>
  </si>
  <si>
    <t>Funds: 11/15/2024 - 6/30/2025</t>
  </si>
  <si>
    <t>Voc 80, 546</t>
  </si>
  <si>
    <t>Tuition &amp; Registration Fees</t>
  </si>
  <si>
    <t>Emergency Scholarship Grants</t>
  </si>
  <si>
    <t>Voc 80, 547</t>
  </si>
  <si>
    <t>Mental Health Support</t>
  </si>
  <si>
    <t>Voc 80, 548</t>
  </si>
  <si>
    <t>Alloc: 11/17/2024</t>
  </si>
  <si>
    <t>HELENE FUND</t>
  </si>
  <si>
    <t>Alloc:  11/17/2024</t>
  </si>
  <si>
    <t xml:space="preserve">Funds: </t>
  </si>
  <si>
    <t>FY2024-25</t>
  </si>
  <si>
    <t>Alloc:  12/18/2024</t>
  </si>
  <si>
    <t>Alloc: 12/18/2024</t>
  </si>
  <si>
    <t xml:space="preserve">Disaster Recovery Act of 2024 Part II REALLOCATION </t>
  </si>
  <si>
    <t>Enrollment Growth Funding                          (Session Law 2024-55)</t>
  </si>
  <si>
    <t>Longevity</t>
  </si>
  <si>
    <t>Alloc:  1/21/2025</t>
  </si>
  <si>
    <t>FY 2024 -2025</t>
  </si>
  <si>
    <t>Alloc: 1/17/2025</t>
  </si>
  <si>
    <t>Competency Based Education</t>
  </si>
  <si>
    <t>Alloc: 01/17/2025</t>
  </si>
  <si>
    <t>Funds: 12/2/2022  - 5/28/2027</t>
  </si>
  <si>
    <t>Alloc:  1/17/2025</t>
  </si>
  <si>
    <r>
      <t xml:space="preserve">Build Back Better Regional Challenge </t>
    </r>
    <r>
      <rPr>
        <b/>
        <sz val="10"/>
        <rFont val="Calibri"/>
        <family val="2"/>
        <scheme val="minor"/>
      </rPr>
      <t xml:space="preserve">Year 3 </t>
    </r>
    <r>
      <rPr>
        <sz val="10"/>
        <rFont val="Calibri"/>
        <family val="2"/>
        <scheme val="minor"/>
      </rPr>
      <t xml:space="preserve">                 Carryforward FY 2024-25</t>
    </r>
  </si>
  <si>
    <t>NC STATE ED ASSISTANCE AUTHORITY (SEAA)</t>
  </si>
  <si>
    <t>Common Digital Credential Pilot Program</t>
  </si>
  <si>
    <t>Voc 80, Purp 377</t>
  </si>
  <si>
    <t>Alloc:  2/18/2025</t>
  </si>
  <si>
    <t>Alloc: 2/21/2025</t>
  </si>
  <si>
    <t>Hispanic Education Summit</t>
  </si>
  <si>
    <t>Alloc:  2/21/2025</t>
  </si>
  <si>
    <t>Alloc: 11/21/2025</t>
  </si>
  <si>
    <t>Alloc: 3/24/2025</t>
  </si>
  <si>
    <t>Advance NC Consortium Sep 2024</t>
  </si>
  <si>
    <t>Alloc:  3/24/2025</t>
  </si>
  <si>
    <t>Alloc: 3/27/2025</t>
  </si>
  <si>
    <t>REVERSON</t>
  </si>
  <si>
    <t>Alloc:  3/27/2025</t>
  </si>
  <si>
    <t>Alloc: 4/11/2025</t>
  </si>
  <si>
    <t>Underserved Student Outreach and Advising Carryforward   FY2024-25</t>
  </si>
  <si>
    <t>Alloc:  4/11/2025</t>
  </si>
  <si>
    <t>Small Business Centers</t>
  </si>
  <si>
    <t>Voc 83, Purp 363</t>
  </si>
  <si>
    <t>Alloc:  4/11/25</t>
  </si>
  <si>
    <t>Alloc: 4/23/2025</t>
  </si>
  <si>
    <t>Funds: 07/01/24 - 06/30/2025</t>
  </si>
  <si>
    <t xml:space="preserve">Session Law 2023-14 </t>
  </si>
  <si>
    <t>NC Child Care Grant             FY 2024-25</t>
  </si>
  <si>
    <t>Alloc:  4/25/2025</t>
  </si>
  <si>
    <t>Alloc:  4/25/2024</t>
  </si>
  <si>
    <t>Alloc: 4/25/2025</t>
  </si>
  <si>
    <t>Alloc:  11/20/2024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</si>
</sst>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95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4" xfId="0" applyFont="1" applyBorder="1" applyAlignment="1">
      <alignment horizontal="center" vertical="center"/>
    </xf>
    <xf numFmtId="4" fontId="1" fillId="15" borderId="4" xfId="0" applyNumberFormat="1" applyFont="1" applyFill="1" applyBorder="1" applyAlignment="1">
      <alignment horizontal="center"/>
    </xf>
    <xf numFmtId="14" fontId="3" fillId="15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wrapText="1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15" borderId="5" xfId="0" applyNumberFormat="1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" fontId="6" fillId="0" borderId="4" xfId="0" quotePrefix="1" applyNumberFormat="1" applyFont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center"/>
    </xf>
    <xf numFmtId="14" fontId="3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3" fontId="0" fillId="0" borderId="6" xfId="1" applyFont="1" applyFill="1" applyBorder="1"/>
    <xf numFmtId="43" fontId="12" fillId="0" borderId="2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22" xfId="1" applyFont="1" applyFill="1" applyBorder="1"/>
    <xf numFmtId="43" fontId="0" fillId="0" borderId="17" xfId="1" applyFont="1" applyFill="1" applyBorder="1"/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3" fontId="0" fillId="0" borderId="26" xfId="1" applyFont="1" applyFill="1" applyBorder="1"/>
    <xf numFmtId="43" fontId="0" fillId="0" borderId="27" xfId="1" applyFont="1" applyFill="1" applyBorder="1"/>
    <xf numFmtId="43" fontId="0" fillId="0" borderId="28" xfId="1" applyFont="1" applyFill="1" applyBorder="1"/>
    <xf numFmtId="43" fontId="0" fillId="0" borderId="29" xfId="1" applyFont="1" applyFill="1" applyBorder="1"/>
    <xf numFmtId="43" fontId="0" fillId="0" borderId="30" xfId="1" applyFont="1" applyFill="1" applyBorder="1"/>
    <xf numFmtId="43" fontId="0" fillId="0" borderId="31" xfId="1" applyFont="1" applyFill="1" applyBorder="1"/>
    <xf numFmtId="4" fontId="1" fillId="0" borderId="17" xfId="0" applyNumberFormat="1" applyFont="1" applyBorder="1" applyAlignment="1">
      <alignment horizontal="center" wrapText="1"/>
    </xf>
    <xf numFmtId="4" fontId="1" fillId="0" borderId="26" xfId="0" applyNumberFormat="1" applyFont="1" applyBorder="1" applyAlignment="1">
      <alignment horizontal="center" wrapText="1"/>
    </xf>
    <xf numFmtId="14" fontId="1" fillId="0" borderId="27" xfId="0" applyNumberFormat="1" applyFont="1" applyBorder="1" applyAlignment="1">
      <alignment horizontal="center"/>
    </xf>
    <xf numFmtId="4" fontId="7" fillId="0" borderId="27" xfId="0" quotePrefix="1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/>
    </xf>
    <xf numFmtId="43" fontId="0" fillId="0" borderId="24" xfId="1" applyFont="1" applyFill="1" applyBorder="1"/>
    <xf numFmtId="43" fontId="0" fillId="0" borderId="33" xfId="1" applyFont="1" applyFill="1" applyBorder="1"/>
    <xf numFmtId="43" fontId="0" fillId="0" borderId="34" xfId="1" applyFont="1" applyFill="1" applyBorder="1"/>
    <xf numFmtId="43" fontId="0" fillId="0" borderId="35" xfId="1" applyFont="1" applyFill="1" applyBorder="1"/>
    <xf numFmtId="43" fontId="0" fillId="0" borderId="36" xfId="1" applyFont="1" applyFill="1" applyBorder="1"/>
    <xf numFmtId="43" fontId="12" fillId="0" borderId="37" xfId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C1" dT="2024-09-26T16:21:23.20" personId="{0855A823-25DD-4C38-BC34-9959B28A88A9}" id="{84E97A23-BCE9-4EC2-8163-F2825D11D0E6}">
    <text xml:space="preserve">PURPOSE CODE 376 NOT IN CBAS
</text>
  </threadedComment>
  <threadedComment ref="EC1" dT="2024-03-26T18:57:53.70" personId="{0855A823-25DD-4C38-BC34-9959B28A88A9}" id="{AD5927A4-2E6D-4715-A9B7-795DB5355450}">
    <text>FC06
SBCC 03.15.2024</text>
  </threadedComment>
  <threadedComment ref="CJ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CK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CL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6" t="s">
        <v>61</v>
      </c>
    </row>
    <row r="2" spans="1:3" x14ac:dyDescent="0.25">
      <c r="A2" t="s">
        <v>65</v>
      </c>
    </row>
    <row r="3" spans="1:3" x14ac:dyDescent="0.25">
      <c r="A3" t="s">
        <v>66</v>
      </c>
    </row>
    <row r="4" spans="1:3" x14ac:dyDescent="0.25">
      <c r="A4" t="s">
        <v>63</v>
      </c>
    </row>
    <row r="5" spans="1:3" x14ac:dyDescent="0.25">
      <c r="A5" t="s">
        <v>64</v>
      </c>
    </row>
    <row r="10" spans="1:3" x14ac:dyDescent="0.25">
      <c r="A10" s="6" t="s">
        <v>62</v>
      </c>
    </row>
    <row r="11" spans="1:3" x14ac:dyDescent="0.25">
      <c r="A11" t="s">
        <v>67</v>
      </c>
    </row>
    <row r="12" spans="1:3" x14ac:dyDescent="0.25">
      <c r="A12" t="s">
        <v>68</v>
      </c>
    </row>
    <row r="13" spans="1:3" x14ac:dyDescent="0.25">
      <c r="A13" t="s">
        <v>69</v>
      </c>
    </row>
    <row r="14" spans="1:3" ht="19.5" customHeight="1" x14ac:dyDescent="0.25">
      <c r="A14" s="7" t="s">
        <v>72</v>
      </c>
      <c r="B14" t="s">
        <v>70</v>
      </c>
      <c r="C14" t="s">
        <v>71</v>
      </c>
    </row>
    <row r="15" spans="1:3" x14ac:dyDescent="0.25">
      <c r="A15" s="7" t="s">
        <v>72</v>
      </c>
      <c r="B15" t="s">
        <v>73</v>
      </c>
      <c r="C15" t="s">
        <v>74</v>
      </c>
    </row>
    <row r="16" spans="1:3" x14ac:dyDescent="0.25">
      <c r="A16" s="7" t="s">
        <v>72</v>
      </c>
      <c r="B16" t="s">
        <v>75</v>
      </c>
      <c r="C16" t="s">
        <v>76</v>
      </c>
    </row>
    <row r="17" spans="1:3" x14ac:dyDescent="0.25">
      <c r="A17" s="7" t="s">
        <v>72</v>
      </c>
      <c r="B17" t="s">
        <v>77</v>
      </c>
      <c r="C17" t="s">
        <v>79</v>
      </c>
    </row>
    <row r="18" spans="1:3" ht="19.5" customHeight="1" x14ac:dyDescent="0.25">
      <c r="A18" s="7" t="s">
        <v>72</v>
      </c>
      <c r="B18" t="s">
        <v>78</v>
      </c>
      <c r="C18" t="s">
        <v>80</v>
      </c>
    </row>
    <row r="19" spans="1:3" ht="19.5" customHeight="1" x14ac:dyDescent="0.25">
      <c r="A19" s="8" t="s">
        <v>84</v>
      </c>
    </row>
    <row r="20" spans="1:3" x14ac:dyDescent="0.25">
      <c r="A20" s="8" t="s">
        <v>81</v>
      </c>
    </row>
    <row r="21" spans="1:3" x14ac:dyDescent="0.25">
      <c r="A21" s="8" t="s">
        <v>82</v>
      </c>
    </row>
    <row r="24" spans="1:3" x14ac:dyDescent="0.25">
      <c r="A24" s="10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8" spans="1:3" x14ac:dyDescent="0.25">
      <c r="A28" t="s">
        <v>89</v>
      </c>
    </row>
    <row r="29" spans="1:3" x14ac:dyDescent="0.25">
      <c r="A29" t="s">
        <v>90</v>
      </c>
    </row>
    <row r="30" spans="1:3" x14ac:dyDescent="0.25">
      <c r="A30" t="s">
        <v>91</v>
      </c>
    </row>
    <row r="33" spans="1:2" x14ac:dyDescent="0.25">
      <c r="A33" s="11" t="s">
        <v>92</v>
      </c>
    </row>
    <row r="34" spans="1:2" x14ac:dyDescent="0.25">
      <c r="A34" t="s">
        <v>93</v>
      </c>
    </row>
    <row r="35" spans="1:2" x14ac:dyDescent="0.25">
      <c r="A35" t="s">
        <v>94</v>
      </c>
    </row>
    <row r="36" spans="1:2" x14ac:dyDescent="0.25">
      <c r="A36" t="s">
        <v>95</v>
      </c>
    </row>
    <row r="37" spans="1:2" x14ac:dyDescent="0.25">
      <c r="B37" t="s">
        <v>101</v>
      </c>
    </row>
    <row r="38" spans="1:2" x14ac:dyDescent="0.25">
      <c r="B38" t="s">
        <v>96</v>
      </c>
    </row>
    <row r="39" spans="1:2" x14ac:dyDescent="0.25">
      <c r="B39" t="s">
        <v>97</v>
      </c>
    </row>
    <row r="40" spans="1:2" x14ac:dyDescent="0.25">
      <c r="B40" t="s">
        <v>98</v>
      </c>
    </row>
    <row r="41" spans="1:2" x14ac:dyDescent="0.25">
      <c r="B41" t="s">
        <v>99</v>
      </c>
    </row>
    <row r="42" spans="1:2" x14ac:dyDescent="0.25">
      <c r="B42" t="s">
        <v>100</v>
      </c>
    </row>
    <row r="43" spans="1:2" x14ac:dyDescent="0.25">
      <c r="B43" t="s">
        <v>105</v>
      </c>
    </row>
    <row r="44" spans="1:2" x14ac:dyDescent="0.25">
      <c r="B44" t="s">
        <v>102</v>
      </c>
    </row>
    <row r="45" spans="1:2" x14ac:dyDescent="0.25">
      <c r="B45" t="s">
        <v>103</v>
      </c>
    </row>
    <row r="46" spans="1:2" x14ac:dyDescent="0.25">
      <c r="B46" t="s">
        <v>104</v>
      </c>
    </row>
    <row r="47" spans="1:2" x14ac:dyDescent="0.25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L78"/>
  <sheetViews>
    <sheetView tabSelected="1" zoomScale="106" zoomScaleNormal="106" workbookViewId="0">
      <pane xSplit="2" ySplit="7" topLeftCell="AF59" activePane="bottomRight" state="frozen"/>
      <selection pane="topRight" activeCell="C1" sqref="C1"/>
      <selection pane="bottomLeft" activeCell="A8" sqref="A8"/>
      <selection pane="bottomRight" activeCell="AH69" sqref="AH69"/>
    </sheetView>
  </sheetViews>
  <sheetFormatPr defaultRowHeight="15" x14ac:dyDescent="0.25"/>
  <cols>
    <col min="2" max="2" width="32" bestFit="1" customWidth="1"/>
    <col min="3" max="3" width="18.5703125" style="32" customWidth="1"/>
    <col min="4" max="17" width="19.5703125" style="32" customWidth="1"/>
    <col min="18" max="34" width="21.140625" style="32" customWidth="1"/>
    <col min="35" max="37" width="16.7109375" style="32" customWidth="1"/>
    <col min="38" max="38" width="16.85546875" style="32" bestFit="1" customWidth="1"/>
    <col min="39" max="44" width="16.85546875" style="32" customWidth="1"/>
    <col min="45" max="45" width="20" style="32" customWidth="1"/>
    <col min="46" max="66" width="20.28515625" style="32" customWidth="1"/>
    <col min="67" max="67" width="23.28515625" style="32" customWidth="1"/>
    <col min="68" max="68" width="22.5703125" style="32" customWidth="1"/>
    <col min="69" max="70" width="24.42578125" style="32" customWidth="1"/>
    <col min="71" max="72" width="20.28515625" style="32" customWidth="1"/>
    <col min="73" max="73" width="19.28515625" style="32" customWidth="1"/>
    <col min="74" max="74" width="20.7109375" style="32" customWidth="1"/>
    <col min="75" max="77" width="24.85546875" style="32" customWidth="1"/>
    <col min="78" max="81" width="23.42578125" style="32" customWidth="1"/>
    <col min="82" max="89" width="20.28515625" style="32" customWidth="1"/>
    <col min="90" max="107" width="23.28515625" style="32" customWidth="1"/>
    <col min="108" max="109" width="26" style="32" customWidth="1"/>
    <col min="110" max="113" width="23.28515625" style="32" customWidth="1"/>
    <col min="114" max="116" width="27.7109375" style="32" customWidth="1"/>
    <col min="117" max="117" width="19" style="32" customWidth="1"/>
    <col min="118" max="118" width="24.7109375" style="32" customWidth="1"/>
    <col min="119" max="121" width="24.5703125" style="32" customWidth="1"/>
    <col min="122" max="123" width="19.7109375" style="32" customWidth="1"/>
    <col min="124" max="126" width="24.5703125" style="32" customWidth="1"/>
    <col min="127" max="129" width="24.28515625" style="32" customWidth="1"/>
    <col min="130" max="130" width="19" style="32" customWidth="1"/>
    <col min="131" max="132" width="23.28515625" style="32" customWidth="1"/>
    <col min="133" max="133" width="21.28515625" customWidth="1"/>
    <col min="134" max="137" width="21.7109375" customWidth="1"/>
    <col min="138" max="138" width="19.85546875" customWidth="1"/>
    <col min="139" max="141" width="18.28515625" bestFit="1" customWidth="1"/>
    <col min="142" max="142" width="17.28515625" bestFit="1" customWidth="1"/>
    <col min="276" max="276" width="24.5703125" customWidth="1"/>
    <col min="277" max="277" width="16.7109375" customWidth="1"/>
    <col min="278" max="328" width="16.28515625" customWidth="1"/>
    <col min="532" max="532" width="24.5703125" customWidth="1"/>
    <col min="533" max="533" width="16.7109375" customWidth="1"/>
    <col min="534" max="584" width="16.28515625" customWidth="1"/>
    <col min="788" max="788" width="24.5703125" customWidth="1"/>
    <col min="789" max="789" width="16.7109375" customWidth="1"/>
    <col min="790" max="840" width="16.28515625" customWidth="1"/>
    <col min="1044" max="1044" width="24.5703125" customWidth="1"/>
    <col min="1045" max="1045" width="16.7109375" customWidth="1"/>
    <col min="1046" max="1096" width="16.28515625" customWidth="1"/>
    <col min="1300" max="1300" width="24.5703125" customWidth="1"/>
    <col min="1301" max="1301" width="16.7109375" customWidth="1"/>
    <col min="1302" max="1352" width="16.28515625" customWidth="1"/>
    <col min="1556" max="1556" width="24.5703125" customWidth="1"/>
    <col min="1557" max="1557" width="16.7109375" customWidth="1"/>
    <col min="1558" max="1608" width="16.28515625" customWidth="1"/>
    <col min="1812" max="1812" width="24.5703125" customWidth="1"/>
    <col min="1813" max="1813" width="16.7109375" customWidth="1"/>
    <col min="1814" max="1864" width="16.28515625" customWidth="1"/>
    <col min="2068" max="2068" width="24.5703125" customWidth="1"/>
    <col min="2069" max="2069" width="16.7109375" customWidth="1"/>
    <col min="2070" max="2120" width="16.28515625" customWidth="1"/>
    <col min="2324" max="2324" width="24.5703125" customWidth="1"/>
    <col min="2325" max="2325" width="16.7109375" customWidth="1"/>
    <col min="2326" max="2376" width="16.28515625" customWidth="1"/>
    <col min="2580" max="2580" width="24.5703125" customWidth="1"/>
    <col min="2581" max="2581" width="16.7109375" customWidth="1"/>
    <col min="2582" max="2632" width="16.28515625" customWidth="1"/>
    <col min="2836" max="2836" width="24.5703125" customWidth="1"/>
    <col min="2837" max="2837" width="16.7109375" customWidth="1"/>
    <col min="2838" max="2888" width="16.28515625" customWidth="1"/>
    <col min="3092" max="3092" width="24.5703125" customWidth="1"/>
    <col min="3093" max="3093" width="16.7109375" customWidth="1"/>
    <col min="3094" max="3144" width="16.28515625" customWidth="1"/>
    <col min="3348" max="3348" width="24.5703125" customWidth="1"/>
    <col min="3349" max="3349" width="16.7109375" customWidth="1"/>
    <col min="3350" max="3400" width="16.28515625" customWidth="1"/>
    <col min="3604" max="3604" width="24.5703125" customWidth="1"/>
    <col min="3605" max="3605" width="16.7109375" customWidth="1"/>
    <col min="3606" max="3656" width="16.28515625" customWidth="1"/>
    <col min="3860" max="3860" width="24.5703125" customWidth="1"/>
    <col min="3861" max="3861" width="16.7109375" customWidth="1"/>
    <col min="3862" max="3912" width="16.28515625" customWidth="1"/>
    <col min="4116" max="4116" width="24.5703125" customWidth="1"/>
    <col min="4117" max="4117" width="16.7109375" customWidth="1"/>
    <col min="4118" max="4168" width="16.28515625" customWidth="1"/>
    <col min="4372" max="4372" width="24.5703125" customWidth="1"/>
    <col min="4373" max="4373" width="16.7109375" customWidth="1"/>
    <col min="4374" max="4424" width="16.28515625" customWidth="1"/>
    <col min="4628" max="4628" width="24.5703125" customWidth="1"/>
    <col min="4629" max="4629" width="16.7109375" customWidth="1"/>
    <col min="4630" max="4680" width="16.28515625" customWidth="1"/>
    <col min="4884" max="4884" width="24.5703125" customWidth="1"/>
    <col min="4885" max="4885" width="16.7109375" customWidth="1"/>
    <col min="4886" max="4936" width="16.28515625" customWidth="1"/>
    <col min="5140" max="5140" width="24.5703125" customWidth="1"/>
    <col min="5141" max="5141" width="16.7109375" customWidth="1"/>
    <col min="5142" max="5192" width="16.28515625" customWidth="1"/>
    <col min="5396" max="5396" width="24.5703125" customWidth="1"/>
    <col min="5397" max="5397" width="16.7109375" customWidth="1"/>
    <col min="5398" max="5448" width="16.28515625" customWidth="1"/>
    <col min="5652" max="5652" width="24.5703125" customWidth="1"/>
    <col min="5653" max="5653" width="16.7109375" customWidth="1"/>
    <col min="5654" max="5704" width="16.28515625" customWidth="1"/>
    <col min="5908" max="5908" width="24.5703125" customWidth="1"/>
    <col min="5909" max="5909" width="16.7109375" customWidth="1"/>
    <col min="5910" max="5960" width="16.28515625" customWidth="1"/>
    <col min="6164" max="6164" width="24.5703125" customWidth="1"/>
    <col min="6165" max="6165" width="16.7109375" customWidth="1"/>
    <col min="6166" max="6216" width="16.28515625" customWidth="1"/>
    <col min="6420" max="6420" width="24.5703125" customWidth="1"/>
    <col min="6421" max="6421" width="16.7109375" customWidth="1"/>
    <col min="6422" max="6472" width="16.28515625" customWidth="1"/>
    <col min="6676" max="6676" width="24.5703125" customWidth="1"/>
    <col min="6677" max="6677" width="16.7109375" customWidth="1"/>
    <col min="6678" max="6728" width="16.28515625" customWidth="1"/>
    <col min="6932" max="6932" width="24.5703125" customWidth="1"/>
    <col min="6933" max="6933" width="16.7109375" customWidth="1"/>
    <col min="6934" max="6984" width="16.28515625" customWidth="1"/>
    <col min="7188" max="7188" width="24.5703125" customWidth="1"/>
    <col min="7189" max="7189" width="16.7109375" customWidth="1"/>
    <col min="7190" max="7240" width="16.28515625" customWidth="1"/>
    <col min="7444" max="7444" width="24.5703125" customWidth="1"/>
    <col min="7445" max="7445" width="16.7109375" customWidth="1"/>
    <col min="7446" max="7496" width="16.28515625" customWidth="1"/>
    <col min="7700" max="7700" width="24.5703125" customWidth="1"/>
    <col min="7701" max="7701" width="16.7109375" customWidth="1"/>
    <col min="7702" max="7752" width="16.28515625" customWidth="1"/>
    <col min="7956" max="7956" width="24.5703125" customWidth="1"/>
    <col min="7957" max="7957" width="16.7109375" customWidth="1"/>
    <col min="7958" max="8008" width="16.28515625" customWidth="1"/>
    <col min="8212" max="8212" width="24.5703125" customWidth="1"/>
    <col min="8213" max="8213" width="16.7109375" customWidth="1"/>
    <col min="8214" max="8264" width="16.28515625" customWidth="1"/>
    <col min="8468" max="8468" width="24.5703125" customWidth="1"/>
    <col min="8469" max="8469" width="16.7109375" customWidth="1"/>
    <col min="8470" max="8520" width="16.28515625" customWidth="1"/>
    <col min="8724" max="8724" width="24.5703125" customWidth="1"/>
    <col min="8725" max="8725" width="16.7109375" customWidth="1"/>
    <col min="8726" max="8776" width="16.28515625" customWidth="1"/>
    <col min="8980" max="8980" width="24.5703125" customWidth="1"/>
    <col min="8981" max="8981" width="16.7109375" customWidth="1"/>
    <col min="8982" max="9032" width="16.28515625" customWidth="1"/>
    <col min="9236" max="9236" width="24.5703125" customWidth="1"/>
    <col min="9237" max="9237" width="16.7109375" customWidth="1"/>
    <col min="9238" max="9288" width="16.28515625" customWidth="1"/>
    <col min="9492" max="9492" width="24.5703125" customWidth="1"/>
    <col min="9493" max="9493" width="16.7109375" customWidth="1"/>
    <col min="9494" max="9544" width="16.28515625" customWidth="1"/>
    <col min="9748" max="9748" width="24.5703125" customWidth="1"/>
    <col min="9749" max="9749" width="16.7109375" customWidth="1"/>
    <col min="9750" max="9800" width="16.28515625" customWidth="1"/>
    <col min="10004" max="10004" width="24.5703125" customWidth="1"/>
    <col min="10005" max="10005" width="16.7109375" customWidth="1"/>
    <col min="10006" max="10056" width="16.28515625" customWidth="1"/>
    <col min="10260" max="10260" width="24.5703125" customWidth="1"/>
    <col min="10261" max="10261" width="16.7109375" customWidth="1"/>
    <col min="10262" max="10312" width="16.28515625" customWidth="1"/>
    <col min="10516" max="10516" width="24.5703125" customWidth="1"/>
    <col min="10517" max="10517" width="16.7109375" customWidth="1"/>
    <col min="10518" max="10568" width="16.28515625" customWidth="1"/>
    <col min="10772" max="10772" width="24.5703125" customWidth="1"/>
    <col min="10773" max="10773" width="16.7109375" customWidth="1"/>
    <col min="10774" max="10824" width="16.28515625" customWidth="1"/>
    <col min="11028" max="11028" width="24.5703125" customWidth="1"/>
    <col min="11029" max="11029" width="16.7109375" customWidth="1"/>
    <col min="11030" max="11080" width="16.28515625" customWidth="1"/>
    <col min="11284" max="11284" width="24.5703125" customWidth="1"/>
    <col min="11285" max="11285" width="16.7109375" customWidth="1"/>
    <col min="11286" max="11336" width="16.28515625" customWidth="1"/>
    <col min="11540" max="11540" width="24.5703125" customWidth="1"/>
    <col min="11541" max="11541" width="16.7109375" customWidth="1"/>
    <col min="11542" max="11592" width="16.28515625" customWidth="1"/>
    <col min="11796" max="11796" width="24.5703125" customWidth="1"/>
    <col min="11797" max="11797" width="16.7109375" customWidth="1"/>
    <col min="11798" max="11848" width="16.28515625" customWidth="1"/>
    <col min="12052" max="12052" width="24.5703125" customWidth="1"/>
    <col min="12053" max="12053" width="16.7109375" customWidth="1"/>
    <col min="12054" max="12104" width="16.28515625" customWidth="1"/>
    <col min="12308" max="12308" width="24.5703125" customWidth="1"/>
    <col min="12309" max="12309" width="16.7109375" customWidth="1"/>
    <col min="12310" max="12360" width="16.28515625" customWidth="1"/>
    <col min="12564" max="12564" width="24.5703125" customWidth="1"/>
    <col min="12565" max="12565" width="16.7109375" customWidth="1"/>
    <col min="12566" max="12616" width="16.28515625" customWidth="1"/>
    <col min="12820" max="12820" width="24.5703125" customWidth="1"/>
    <col min="12821" max="12821" width="16.7109375" customWidth="1"/>
    <col min="12822" max="12872" width="16.28515625" customWidth="1"/>
    <col min="13076" max="13076" width="24.5703125" customWidth="1"/>
    <col min="13077" max="13077" width="16.7109375" customWidth="1"/>
    <col min="13078" max="13128" width="16.28515625" customWidth="1"/>
    <col min="13332" max="13332" width="24.5703125" customWidth="1"/>
    <col min="13333" max="13333" width="16.7109375" customWidth="1"/>
    <col min="13334" max="13384" width="16.28515625" customWidth="1"/>
    <col min="13588" max="13588" width="24.5703125" customWidth="1"/>
    <col min="13589" max="13589" width="16.7109375" customWidth="1"/>
    <col min="13590" max="13640" width="16.28515625" customWidth="1"/>
    <col min="13844" max="13844" width="24.5703125" customWidth="1"/>
    <col min="13845" max="13845" width="16.7109375" customWidth="1"/>
    <col min="13846" max="13896" width="16.28515625" customWidth="1"/>
    <col min="14100" max="14100" width="24.5703125" customWidth="1"/>
    <col min="14101" max="14101" width="16.7109375" customWidth="1"/>
    <col min="14102" max="14152" width="16.28515625" customWidth="1"/>
    <col min="14356" max="14356" width="24.5703125" customWidth="1"/>
    <col min="14357" max="14357" width="16.7109375" customWidth="1"/>
    <col min="14358" max="14408" width="16.28515625" customWidth="1"/>
    <col min="14612" max="14612" width="24.5703125" customWidth="1"/>
    <col min="14613" max="14613" width="16.7109375" customWidth="1"/>
    <col min="14614" max="14664" width="16.28515625" customWidth="1"/>
    <col min="14868" max="14868" width="24.5703125" customWidth="1"/>
    <col min="14869" max="14869" width="16.7109375" customWidth="1"/>
    <col min="14870" max="14920" width="16.28515625" customWidth="1"/>
    <col min="15124" max="15124" width="24.5703125" customWidth="1"/>
    <col min="15125" max="15125" width="16.7109375" customWidth="1"/>
    <col min="15126" max="15176" width="16.28515625" customWidth="1"/>
    <col min="15380" max="15380" width="24.5703125" customWidth="1"/>
    <col min="15381" max="15381" width="16.7109375" customWidth="1"/>
    <col min="15382" max="15432" width="16.28515625" customWidth="1"/>
    <col min="15636" max="15636" width="24.5703125" customWidth="1"/>
    <col min="15637" max="15637" width="16.7109375" customWidth="1"/>
    <col min="15638" max="15688" width="16.28515625" customWidth="1"/>
    <col min="15892" max="15892" width="24.5703125" customWidth="1"/>
    <col min="15893" max="15893" width="16.7109375" customWidth="1"/>
    <col min="15894" max="15944" width="16.28515625" customWidth="1"/>
    <col min="16148" max="16148" width="24.5703125" customWidth="1"/>
    <col min="16149" max="16149" width="16.7109375" customWidth="1"/>
    <col min="16150" max="16200" width="16.28515625" customWidth="1"/>
  </cols>
  <sheetData>
    <row r="1" spans="1:142" s="26" customFormat="1" ht="22.5" x14ac:dyDescent="0.2">
      <c r="A1" s="23"/>
      <c r="B1" s="14" t="s">
        <v>83</v>
      </c>
      <c r="C1" s="24"/>
      <c r="D1" s="25"/>
      <c r="E1" s="121" t="s">
        <v>108</v>
      </c>
      <c r="F1" s="121" t="s">
        <v>108</v>
      </c>
      <c r="G1" s="121" t="s">
        <v>108</v>
      </c>
      <c r="H1" s="121" t="s">
        <v>108</v>
      </c>
      <c r="I1" s="121" t="s">
        <v>108</v>
      </c>
      <c r="J1" s="121" t="s">
        <v>108</v>
      </c>
      <c r="K1" s="121" t="s">
        <v>108</v>
      </c>
      <c r="L1" s="121" t="s">
        <v>108</v>
      </c>
      <c r="M1" s="121" t="s">
        <v>108</v>
      </c>
      <c r="N1" s="121" t="s">
        <v>108</v>
      </c>
      <c r="O1" s="121" t="s">
        <v>108</v>
      </c>
      <c r="P1" s="121" t="s">
        <v>108</v>
      </c>
      <c r="Q1" s="121" t="s">
        <v>108</v>
      </c>
      <c r="R1" s="135" t="s">
        <v>108</v>
      </c>
      <c r="S1" s="108" t="s">
        <v>108</v>
      </c>
      <c r="T1" s="108" t="s">
        <v>108</v>
      </c>
      <c r="U1" s="108" t="s">
        <v>108</v>
      </c>
      <c r="V1" s="108" t="s">
        <v>108</v>
      </c>
      <c r="W1" s="108" t="s">
        <v>108</v>
      </c>
      <c r="X1" s="108" t="s">
        <v>108</v>
      </c>
      <c r="Y1" s="108" t="s">
        <v>108</v>
      </c>
      <c r="Z1" s="108" t="s">
        <v>108</v>
      </c>
      <c r="AA1" s="108" t="s">
        <v>108</v>
      </c>
      <c r="AB1" s="108" t="s">
        <v>108</v>
      </c>
      <c r="AC1" s="108" t="s">
        <v>108</v>
      </c>
      <c r="AD1" s="108" t="s">
        <v>108</v>
      </c>
      <c r="AE1" s="108" t="s">
        <v>108</v>
      </c>
      <c r="AF1" s="108" t="s">
        <v>108</v>
      </c>
      <c r="AG1" s="60" t="s">
        <v>108</v>
      </c>
      <c r="AH1" s="60" t="s">
        <v>108</v>
      </c>
      <c r="AI1" s="129" t="s">
        <v>108</v>
      </c>
      <c r="AJ1" s="47" t="s">
        <v>108</v>
      </c>
      <c r="AK1" s="47" t="s">
        <v>108</v>
      </c>
      <c r="AL1" s="47" t="s">
        <v>108</v>
      </c>
      <c r="AM1" s="47" t="s">
        <v>108</v>
      </c>
      <c r="AN1" s="47" t="s">
        <v>108</v>
      </c>
      <c r="AO1" s="48" t="s">
        <v>108</v>
      </c>
      <c r="AP1" s="48" t="s">
        <v>108</v>
      </c>
      <c r="AQ1" s="48" t="s">
        <v>108</v>
      </c>
      <c r="AR1" s="48" t="s">
        <v>108</v>
      </c>
      <c r="AS1" s="60" t="s">
        <v>289</v>
      </c>
      <c r="AT1" s="60" t="s">
        <v>135</v>
      </c>
      <c r="AU1" s="60" t="s">
        <v>135</v>
      </c>
      <c r="AV1" s="60" t="s">
        <v>135</v>
      </c>
      <c r="AW1" s="60" t="s">
        <v>135</v>
      </c>
      <c r="AX1" s="60" t="s">
        <v>135</v>
      </c>
      <c r="AY1" s="75" t="s">
        <v>108</v>
      </c>
      <c r="AZ1" s="60" t="s">
        <v>135</v>
      </c>
      <c r="BA1" s="60" t="s">
        <v>135</v>
      </c>
      <c r="BB1" s="60" t="s">
        <v>135</v>
      </c>
      <c r="BC1" s="60" t="s">
        <v>135</v>
      </c>
      <c r="BD1" s="60" t="s">
        <v>135</v>
      </c>
      <c r="BE1" s="60" t="s">
        <v>135</v>
      </c>
      <c r="BF1" s="60" t="s">
        <v>135</v>
      </c>
      <c r="BG1" s="60" t="s">
        <v>135</v>
      </c>
      <c r="BH1" s="60" t="s">
        <v>135</v>
      </c>
      <c r="BI1" s="60" t="s">
        <v>135</v>
      </c>
      <c r="BJ1" s="60" t="s">
        <v>135</v>
      </c>
      <c r="BK1" s="60" t="s">
        <v>135</v>
      </c>
      <c r="BL1" s="60" t="s">
        <v>135</v>
      </c>
      <c r="BM1" s="60" t="s">
        <v>135</v>
      </c>
      <c r="BN1" s="65" t="s">
        <v>189</v>
      </c>
      <c r="BO1" s="65" t="s">
        <v>108</v>
      </c>
      <c r="BP1" s="65" t="s">
        <v>108</v>
      </c>
      <c r="BQ1" s="65" t="s">
        <v>108</v>
      </c>
      <c r="BR1" s="65" t="s">
        <v>108</v>
      </c>
      <c r="BS1" s="69" t="s">
        <v>108</v>
      </c>
      <c r="BT1" s="69" t="s">
        <v>108</v>
      </c>
      <c r="BU1" s="80" t="s">
        <v>212</v>
      </c>
      <c r="BV1" s="80" t="s">
        <v>212</v>
      </c>
      <c r="BW1" s="80" t="s">
        <v>212</v>
      </c>
      <c r="BX1" s="80" t="s">
        <v>212</v>
      </c>
      <c r="BY1" s="73" t="s">
        <v>217</v>
      </c>
      <c r="BZ1" s="73" t="s">
        <v>173</v>
      </c>
      <c r="CA1" s="73" t="s">
        <v>173</v>
      </c>
      <c r="CB1" s="102" t="s">
        <v>108</v>
      </c>
      <c r="CC1" s="102" t="s">
        <v>108</v>
      </c>
      <c r="CD1" s="73" t="s">
        <v>177</v>
      </c>
      <c r="CE1" s="73" t="s">
        <v>177</v>
      </c>
      <c r="CF1" s="65" t="s">
        <v>108</v>
      </c>
      <c r="CG1" s="168" t="s">
        <v>108</v>
      </c>
      <c r="CH1" s="168" t="s">
        <v>108</v>
      </c>
      <c r="CI1" s="168" t="s">
        <v>108</v>
      </c>
      <c r="CJ1" s="48" t="s">
        <v>148</v>
      </c>
      <c r="CK1" s="48" t="s">
        <v>148</v>
      </c>
      <c r="CL1" s="48" t="s">
        <v>148</v>
      </c>
      <c r="CM1" s="85" t="s">
        <v>222</v>
      </c>
      <c r="CN1" s="85" t="s">
        <v>222</v>
      </c>
      <c r="CO1" s="85" t="s">
        <v>222</v>
      </c>
      <c r="CP1" s="85" t="s">
        <v>222</v>
      </c>
      <c r="CQ1" s="85" t="s">
        <v>222</v>
      </c>
      <c r="CR1" s="73" t="s">
        <v>108</v>
      </c>
      <c r="CS1" s="90" t="s">
        <v>226</v>
      </c>
      <c r="CT1" s="90" t="s">
        <v>226</v>
      </c>
      <c r="CU1" s="90" t="s">
        <v>226</v>
      </c>
      <c r="CV1" s="90" t="s">
        <v>226</v>
      </c>
      <c r="CW1" s="90" t="s">
        <v>226</v>
      </c>
      <c r="CX1" s="90" t="s">
        <v>226</v>
      </c>
      <c r="CY1" s="90" t="s">
        <v>226</v>
      </c>
      <c r="CZ1" s="142" t="s">
        <v>301</v>
      </c>
      <c r="DA1" s="65" t="s">
        <v>231</v>
      </c>
      <c r="DB1" s="65" t="s">
        <v>231</v>
      </c>
      <c r="DC1" s="65" t="s">
        <v>222</v>
      </c>
      <c r="DD1" s="65" t="s">
        <v>331</v>
      </c>
      <c r="DE1" s="65" t="s">
        <v>331</v>
      </c>
      <c r="DF1" s="94" t="s">
        <v>212</v>
      </c>
      <c r="DG1" s="94" t="s">
        <v>212</v>
      </c>
      <c r="DH1" s="94" t="s">
        <v>212</v>
      </c>
      <c r="DI1" s="94" t="s">
        <v>212</v>
      </c>
      <c r="DJ1" s="65" t="s">
        <v>212</v>
      </c>
      <c r="DK1" s="65" t="s">
        <v>212</v>
      </c>
      <c r="DL1" s="65" t="s">
        <v>212</v>
      </c>
      <c r="DM1" s="65" t="s">
        <v>177</v>
      </c>
      <c r="DN1" s="149" t="s">
        <v>314</v>
      </c>
      <c r="DO1" s="149" t="s">
        <v>314</v>
      </c>
      <c r="DP1" s="149" t="s">
        <v>314</v>
      </c>
      <c r="DQ1" s="149" t="s">
        <v>314</v>
      </c>
      <c r="DR1" s="149" t="s">
        <v>314</v>
      </c>
      <c r="DS1" s="149" t="s">
        <v>314</v>
      </c>
      <c r="DT1" s="160" t="s">
        <v>314</v>
      </c>
      <c r="DU1" s="160" t="s">
        <v>314</v>
      </c>
      <c r="DV1" s="160" t="s">
        <v>314</v>
      </c>
      <c r="DW1" s="73" t="s">
        <v>314</v>
      </c>
      <c r="DX1" s="73" t="s">
        <v>314</v>
      </c>
      <c r="DY1" s="73" t="s">
        <v>314</v>
      </c>
      <c r="DZ1" s="84" t="s">
        <v>256</v>
      </c>
      <c r="EA1" s="73" t="s">
        <v>244</v>
      </c>
      <c r="EB1" s="73" t="s">
        <v>244</v>
      </c>
      <c r="EC1" s="100" t="s">
        <v>248</v>
      </c>
      <c r="ED1" s="116" t="s">
        <v>271</v>
      </c>
      <c r="EE1" s="116" t="s">
        <v>271</v>
      </c>
      <c r="EF1" s="116" t="s">
        <v>271</v>
      </c>
      <c r="EG1" s="116" t="s">
        <v>271</v>
      </c>
      <c r="EH1" s="116" t="s">
        <v>271</v>
      </c>
      <c r="EI1" s="178" t="s">
        <v>271</v>
      </c>
      <c r="EJ1" s="177" t="s">
        <v>271</v>
      </c>
      <c r="EK1" s="116" t="s">
        <v>271</v>
      </c>
      <c r="EL1" s="65" t="s">
        <v>108</v>
      </c>
    </row>
    <row r="2" spans="1:142" s="1" customFormat="1" ht="11.25" x14ac:dyDescent="0.2">
      <c r="A2" s="1" t="s">
        <v>107</v>
      </c>
      <c r="B2" s="54"/>
      <c r="C2" s="55"/>
      <c r="D2" s="28"/>
      <c r="E2" s="122" t="s">
        <v>268</v>
      </c>
      <c r="F2" s="122" t="s">
        <v>268</v>
      </c>
      <c r="G2" s="122" t="s">
        <v>302</v>
      </c>
      <c r="H2" s="122">
        <v>45588</v>
      </c>
      <c r="I2" s="122" t="s">
        <v>315</v>
      </c>
      <c r="J2" s="122">
        <v>45613</v>
      </c>
      <c r="K2" s="122" t="s">
        <v>318</v>
      </c>
      <c r="L2" s="122" t="s">
        <v>329</v>
      </c>
      <c r="M2" s="122" t="s">
        <v>337</v>
      </c>
      <c r="N2" s="122" t="s">
        <v>341</v>
      </c>
      <c r="O2" s="122" t="s">
        <v>344</v>
      </c>
      <c r="P2" s="122" t="s">
        <v>355</v>
      </c>
      <c r="Q2" s="122" t="s">
        <v>355</v>
      </c>
      <c r="R2" s="136" t="s">
        <v>267</v>
      </c>
      <c r="S2" s="109" t="s">
        <v>267</v>
      </c>
      <c r="T2" s="109" t="s">
        <v>297</v>
      </c>
      <c r="U2" s="109" t="s">
        <v>297</v>
      </c>
      <c r="V2" s="109" t="s">
        <v>313</v>
      </c>
      <c r="W2" s="109" t="s">
        <v>313</v>
      </c>
      <c r="X2" s="109" t="s">
        <v>319</v>
      </c>
      <c r="Y2" s="109" t="s">
        <v>319</v>
      </c>
      <c r="Z2" s="109" t="s">
        <v>325</v>
      </c>
      <c r="AA2" s="109" t="s">
        <v>325</v>
      </c>
      <c r="AB2" s="109" t="s">
        <v>335</v>
      </c>
      <c r="AC2" s="109" t="s">
        <v>335</v>
      </c>
      <c r="AD2" s="109" t="s">
        <v>339</v>
      </c>
      <c r="AE2" s="109" t="s">
        <v>357</v>
      </c>
      <c r="AF2" s="109" t="s">
        <v>357</v>
      </c>
      <c r="AG2" s="155" t="s">
        <v>351</v>
      </c>
      <c r="AH2" s="155" t="s">
        <v>358</v>
      </c>
      <c r="AI2" s="130" t="s">
        <v>59</v>
      </c>
      <c r="AJ2" s="39" t="s">
        <v>59</v>
      </c>
      <c r="AK2" s="39" t="s">
        <v>59</v>
      </c>
      <c r="AL2" s="39" t="s">
        <v>264</v>
      </c>
      <c r="AM2" s="39" t="s">
        <v>116</v>
      </c>
      <c r="AN2" s="39" t="s">
        <v>130</v>
      </c>
      <c r="AO2" s="36" t="s">
        <v>167</v>
      </c>
      <c r="AP2" s="36" t="s">
        <v>167</v>
      </c>
      <c r="AQ2" s="36" t="s">
        <v>167</v>
      </c>
      <c r="AR2" s="36" t="s">
        <v>167</v>
      </c>
      <c r="AS2" s="61" t="s">
        <v>294</v>
      </c>
      <c r="AT2" s="61" t="s">
        <v>194</v>
      </c>
      <c r="AU2" s="61" t="s">
        <v>325</v>
      </c>
      <c r="AV2" s="61" t="s">
        <v>335</v>
      </c>
      <c r="AW2" s="61" t="s">
        <v>339</v>
      </c>
      <c r="AX2" s="61" t="s">
        <v>345</v>
      </c>
      <c r="AY2" s="76" t="s">
        <v>184</v>
      </c>
      <c r="AZ2" s="61" t="s">
        <v>195</v>
      </c>
      <c r="BA2" s="61" t="s">
        <v>187</v>
      </c>
      <c r="BB2" s="61" t="s">
        <v>188</v>
      </c>
      <c r="BC2" s="61" t="s">
        <v>157</v>
      </c>
      <c r="BD2" s="61" t="s">
        <v>295</v>
      </c>
      <c r="BE2" s="61" t="s">
        <v>187</v>
      </c>
      <c r="BF2" s="61" t="s">
        <v>188</v>
      </c>
      <c r="BG2" s="61" t="s">
        <v>157</v>
      </c>
      <c r="BH2" s="61" t="s">
        <v>157</v>
      </c>
      <c r="BI2" s="61" t="s">
        <v>296</v>
      </c>
      <c r="BJ2" s="61" t="s">
        <v>303</v>
      </c>
      <c r="BK2" s="61" t="s">
        <v>327</v>
      </c>
      <c r="BL2" s="61" t="s">
        <v>338</v>
      </c>
      <c r="BM2" s="61" t="s">
        <v>158</v>
      </c>
      <c r="BN2" s="66" t="s">
        <v>193</v>
      </c>
      <c r="BO2" s="66" t="s">
        <v>279</v>
      </c>
      <c r="BP2" s="66" t="s">
        <v>160</v>
      </c>
      <c r="BQ2" s="66" t="s">
        <v>211</v>
      </c>
      <c r="BR2" s="66" t="s">
        <v>337</v>
      </c>
      <c r="BS2" s="70" t="s">
        <v>172</v>
      </c>
      <c r="BT2" s="70" t="s">
        <v>172</v>
      </c>
      <c r="BU2" s="81" t="s">
        <v>214</v>
      </c>
      <c r="BV2" s="81" t="s">
        <v>304</v>
      </c>
      <c r="BW2" s="81" t="s">
        <v>337</v>
      </c>
      <c r="BX2" s="81" t="s">
        <v>337</v>
      </c>
      <c r="BY2" s="66" t="s">
        <v>221</v>
      </c>
      <c r="BZ2" s="66" t="s">
        <v>167</v>
      </c>
      <c r="CA2" s="66" t="s">
        <v>167</v>
      </c>
      <c r="CB2" s="107" t="s">
        <v>281</v>
      </c>
      <c r="CC2" s="107" t="s">
        <v>279</v>
      </c>
      <c r="CD2" s="74" t="s">
        <v>167</v>
      </c>
      <c r="CE2" s="74" t="s">
        <v>167</v>
      </c>
      <c r="CF2" s="74" t="s">
        <v>214</v>
      </c>
      <c r="CG2" s="66" t="s">
        <v>323</v>
      </c>
      <c r="CH2" s="66" t="s">
        <v>334</v>
      </c>
      <c r="CI2" s="66" t="s">
        <v>334</v>
      </c>
      <c r="CJ2" s="64" t="s">
        <v>160</v>
      </c>
      <c r="CK2" s="64" t="s">
        <v>165</v>
      </c>
      <c r="CL2" s="64" t="s">
        <v>160</v>
      </c>
      <c r="CM2" s="86" t="s">
        <v>214</v>
      </c>
      <c r="CN2" s="86" t="s">
        <v>279</v>
      </c>
      <c r="CO2" s="86" t="s">
        <v>337</v>
      </c>
      <c r="CP2" s="86" t="s">
        <v>356</v>
      </c>
      <c r="CQ2" s="86" t="s">
        <v>355</v>
      </c>
      <c r="CR2" s="74" t="s">
        <v>207</v>
      </c>
      <c r="CS2" s="91" t="s">
        <v>229</v>
      </c>
      <c r="CT2" s="91" t="s">
        <v>282</v>
      </c>
      <c r="CU2" s="91" t="s">
        <v>282</v>
      </c>
      <c r="CV2" s="91" t="s">
        <v>297</v>
      </c>
      <c r="CW2" s="91" t="s">
        <v>325</v>
      </c>
      <c r="CX2" s="91" t="s">
        <v>335</v>
      </c>
      <c r="CY2" s="91" t="s">
        <v>339</v>
      </c>
      <c r="CZ2" s="143" t="s">
        <v>295</v>
      </c>
      <c r="DA2" s="66" t="s">
        <v>214</v>
      </c>
      <c r="DB2" s="66" t="s">
        <v>329</v>
      </c>
      <c r="DC2" s="66" t="s">
        <v>283</v>
      </c>
      <c r="DD2" s="66" t="s">
        <v>329</v>
      </c>
      <c r="DE2" s="66" t="s">
        <v>337</v>
      </c>
      <c r="DF2" s="95" t="s">
        <v>214</v>
      </c>
      <c r="DG2" s="95" t="s">
        <v>304</v>
      </c>
      <c r="DH2" s="95" t="s">
        <v>318</v>
      </c>
      <c r="DI2" s="95" t="s">
        <v>318</v>
      </c>
      <c r="DJ2" s="99" t="s">
        <v>229</v>
      </c>
      <c r="DK2" s="99" t="s">
        <v>319</v>
      </c>
      <c r="DL2" s="99" t="s">
        <v>319</v>
      </c>
      <c r="DM2" s="66" t="s">
        <v>204</v>
      </c>
      <c r="DN2" s="150" t="s">
        <v>303</v>
      </c>
      <c r="DO2" s="150" t="s">
        <v>303</v>
      </c>
      <c r="DP2" s="150" t="s">
        <v>319</v>
      </c>
      <c r="DQ2" s="150" t="s">
        <v>335</v>
      </c>
      <c r="DR2" s="150" t="s">
        <v>342</v>
      </c>
      <c r="DS2" s="150" t="s">
        <v>342</v>
      </c>
      <c r="DT2" s="161" t="s">
        <v>319</v>
      </c>
      <c r="DU2" s="161" t="s">
        <v>319</v>
      </c>
      <c r="DV2" s="161" t="s">
        <v>329</v>
      </c>
      <c r="DW2" s="158" t="s">
        <v>303</v>
      </c>
      <c r="DX2" s="158" t="s">
        <v>319</v>
      </c>
      <c r="DY2" s="158" t="s">
        <v>319</v>
      </c>
      <c r="DZ2" s="101" t="s">
        <v>187</v>
      </c>
      <c r="EA2" s="66" t="s">
        <v>214</v>
      </c>
      <c r="EB2" s="66" t="s">
        <v>347</v>
      </c>
      <c r="EC2" s="99" t="s">
        <v>211</v>
      </c>
      <c r="ED2" s="66" t="s">
        <v>274</v>
      </c>
      <c r="EE2" s="66" t="s">
        <v>319</v>
      </c>
      <c r="EF2" s="66" t="s">
        <v>319</v>
      </c>
      <c r="EG2" s="66" t="s">
        <v>335</v>
      </c>
      <c r="EH2" s="66" t="s">
        <v>335</v>
      </c>
      <c r="EI2" s="179" t="s">
        <v>339</v>
      </c>
      <c r="EJ2" s="61" t="s">
        <v>339</v>
      </c>
      <c r="EK2" s="66" t="s">
        <v>345</v>
      </c>
      <c r="EL2" s="74" t="s">
        <v>350</v>
      </c>
    </row>
    <row r="3" spans="1:142" s="1" customFormat="1" ht="12" thickBot="1" x14ac:dyDescent="0.25">
      <c r="A3" s="1" t="s">
        <v>107</v>
      </c>
      <c r="B3" s="15"/>
      <c r="C3" s="27"/>
      <c r="D3" s="28"/>
      <c r="E3" s="123" t="s">
        <v>138</v>
      </c>
      <c r="F3" s="123" t="s">
        <v>138</v>
      </c>
      <c r="G3" s="123" t="s">
        <v>138</v>
      </c>
      <c r="H3" s="123" t="s">
        <v>138</v>
      </c>
      <c r="I3" s="123" t="s">
        <v>138</v>
      </c>
      <c r="J3" s="123" t="s">
        <v>138</v>
      </c>
      <c r="K3" s="123" t="s">
        <v>138</v>
      </c>
      <c r="L3" s="123" t="s">
        <v>138</v>
      </c>
      <c r="M3" s="123" t="s">
        <v>138</v>
      </c>
      <c r="N3" s="123" t="s">
        <v>138</v>
      </c>
      <c r="O3" s="123" t="s">
        <v>138</v>
      </c>
      <c r="P3" s="123" t="s">
        <v>138</v>
      </c>
      <c r="Q3" s="123" t="s">
        <v>138</v>
      </c>
      <c r="R3" s="137" t="s">
        <v>269</v>
      </c>
      <c r="S3" s="110" t="s">
        <v>269</v>
      </c>
      <c r="T3" s="110" t="s">
        <v>269</v>
      </c>
      <c r="U3" s="110" t="s">
        <v>269</v>
      </c>
      <c r="V3" s="110" t="s">
        <v>269</v>
      </c>
      <c r="W3" s="110" t="s">
        <v>269</v>
      </c>
      <c r="X3" s="110" t="s">
        <v>269</v>
      </c>
      <c r="Y3" s="110" t="s">
        <v>269</v>
      </c>
      <c r="Z3" s="110" t="s">
        <v>269</v>
      </c>
      <c r="AA3" s="110" t="s">
        <v>269</v>
      </c>
      <c r="AB3" s="110" t="s">
        <v>269</v>
      </c>
      <c r="AC3" s="110" t="s">
        <v>269</v>
      </c>
      <c r="AD3" s="110" t="s">
        <v>269</v>
      </c>
      <c r="AE3" s="110" t="s">
        <v>269</v>
      </c>
      <c r="AF3" s="110" t="s">
        <v>269</v>
      </c>
      <c r="AG3" s="61" t="s">
        <v>352</v>
      </c>
      <c r="AH3" s="61" t="s">
        <v>316</v>
      </c>
      <c r="AI3" s="130" t="s">
        <v>263</v>
      </c>
      <c r="AJ3" s="39" t="s">
        <v>263</v>
      </c>
      <c r="AK3" s="40" t="s">
        <v>131</v>
      </c>
      <c r="AL3" s="40" t="s">
        <v>263</v>
      </c>
      <c r="AM3" s="40" t="s">
        <v>263</v>
      </c>
      <c r="AN3" s="40" t="s">
        <v>263</v>
      </c>
      <c r="AO3" s="36" t="s">
        <v>141</v>
      </c>
      <c r="AP3" s="36" t="s">
        <v>141</v>
      </c>
      <c r="AQ3" s="36" t="s">
        <v>141</v>
      </c>
      <c r="AR3" s="36" t="s">
        <v>141</v>
      </c>
      <c r="AS3" s="61" t="s">
        <v>292</v>
      </c>
      <c r="AT3" s="61" t="s">
        <v>138</v>
      </c>
      <c r="AU3" s="61" t="s">
        <v>138</v>
      </c>
      <c r="AV3" s="61" t="s">
        <v>138</v>
      </c>
      <c r="AW3" s="61" t="s">
        <v>138</v>
      </c>
      <c r="AX3" s="61" t="s">
        <v>138</v>
      </c>
      <c r="AY3" s="77" t="s">
        <v>138</v>
      </c>
      <c r="AZ3" s="61" t="s">
        <v>144</v>
      </c>
      <c r="BA3" s="61" t="s">
        <v>186</v>
      </c>
      <c r="BB3" s="61" t="s">
        <v>186</v>
      </c>
      <c r="BC3" s="61" t="s">
        <v>186</v>
      </c>
      <c r="BD3" s="61" t="s">
        <v>186</v>
      </c>
      <c r="BE3" s="61" t="s">
        <v>186</v>
      </c>
      <c r="BF3" s="61" t="s">
        <v>186</v>
      </c>
      <c r="BG3" s="61" t="s">
        <v>144</v>
      </c>
      <c r="BH3" s="61" t="s">
        <v>144</v>
      </c>
      <c r="BI3" s="61" t="s">
        <v>144</v>
      </c>
      <c r="BJ3" s="61" t="s">
        <v>144</v>
      </c>
      <c r="BK3" s="61" t="s">
        <v>186</v>
      </c>
      <c r="BL3" s="61" t="s">
        <v>186</v>
      </c>
      <c r="BM3" s="61" t="s">
        <v>144</v>
      </c>
      <c r="BN3" s="66" t="s">
        <v>138</v>
      </c>
      <c r="BO3" s="66" t="s">
        <v>138</v>
      </c>
      <c r="BP3" s="66" t="s">
        <v>161</v>
      </c>
      <c r="BQ3" s="66" t="s">
        <v>208</v>
      </c>
      <c r="BR3" s="66" t="s">
        <v>208</v>
      </c>
      <c r="BS3" s="70" t="s">
        <v>138</v>
      </c>
      <c r="BT3" s="70" t="s">
        <v>171</v>
      </c>
      <c r="BU3" s="81" t="s">
        <v>215</v>
      </c>
      <c r="BV3" s="81" t="s">
        <v>215</v>
      </c>
      <c r="BW3" s="81" t="s">
        <v>161</v>
      </c>
      <c r="BX3" s="81" t="s">
        <v>161</v>
      </c>
      <c r="BY3" s="66" t="s">
        <v>220</v>
      </c>
      <c r="BZ3" s="66" t="s">
        <v>176</v>
      </c>
      <c r="CA3" s="66" t="s">
        <v>138</v>
      </c>
      <c r="CB3" s="103" t="s">
        <v>138</v>
      </c>
      <c r="CC3" s="103" t="s">
        <v>138</v>
      </c>
      <c r="CD3" s="66" t="s">
        <v>138</v>
      </c>
      <c r="CE3" s="66" t="s">
        <v>138</v>
      </c>
      <c r="CF3" s="74" t="s">
        <v>138</v>
      </c>
      <c r="CG3" s="66"/>
      <c r="CH3" s="66"/>
      <c r="CI3" s="66"/>
      <c r="CJ3" s="36" t="s">
        <v>138</v>
      </c>
      <c r="CK3" s="36" t="s">
        <v>138</v>
      </c>
      <c r="CL3" s="36" t="s">
        <v>138</v>
      </c>
      <c r="CM3" s="86" t="s">
        <v>223</v>
      </c>
      <c r="CN3" s="86" t="s">
        <v>223</v>
      </c>
      <c r="CO3" s="86" t="s">
        <v>223</v>
      </c>
      <c r="CP3" s="86" t="s">
        <v>223</v>
      </c>
      <c r="CQ3" s="86" t="s">
        <v>223</v>
      </c>
      <c r="CR3" s="74" t="s">
        <v>201</v>
      </c>
      <c r="CS3" s="91" t="s">
        <v>230</v>
      </c>
      <c r="CT3" s="91" t="s">
        <v>230</v>
      </c>
      <c r="CU3" s="91" t="s">
        <v>230</v>
      </c>
      <c r="CV3" s="91" t="s">
        <v>230</v>
      </c>
      <c r="CW3" s="91" t="s">
        <v>230</v>
      </c>
      <c r="CX3" s="91" t="s">
        <v>230</v>
      </c>
      <c r="CY3" s="91" t="s">
        <v>230</v>
      </c>
      <c r="CZ3" s="143" t="s">
        <v>298</v>
      </c>
      <c r="DA3" s="66" t="s">
        <v>234</v>
      </c>
      <c r="DB3" s="66" t="s">
        <v>328</v>
      </c>
      <c r="DC3" s="66" t="s">
        <v>138</v>
      </c>
      <c r="DD3" s="66" t="s">
        <v>138</v>
      </c>
      <c r="DE3" s="66" t="s">
        <v>138</v>
      </c>
      <c r="DF3" s="96" t="s">
        <v>237</v>
      </c>
      <c r="DG3" s="96" t="s">
        <v>237</v>
      </c>
      <c r="DH3" s="96" t="s">
        <v>237</v>
      </c>
      <c r="DI3" s="96" t="s">
        <v>237</v>
      </c>
      <c r="DJ3" s="66" t="s">
        <v>241</v>
      </c>
      <c r="DK3" s="66" t="s">
        <v>241</v>
      </c>
      <c r="DL3" s="66" t="s">
        <v>241</v>
      </c>
      <c r="DM3" s="66" t="s">
        <v>205</v>
      </c>
      <c r="DN3" s="151" t="s">
        <v>306</v>
      </c>
      <c r="DO3" s="151" t="s">
        <v>306</v>
      </c>
      <c r="DP3" s="151" t="s">
        <v>306</v>
      </c>
      <c r="DQ3" s="151" t="s">
        <v>306</v>
      </c>
      <c r="DR3" s="151" t="s">
        <v>306</v>
      </c>
      <c r="DS3" s="151" t="s">
        <v>306</v>
      </c>
      <c r="DT3" s="81" t="s">
        <v>306</v>
      </c>
      <c r="DU3" s="81" t="s">
        <v>306</v>
      </c>
      <c r="DV3" s="81" t="s">
        <v>306</v>
      </c>
      <c r="DW3" s="66" t="s">
        <v>306</v>
      </c>
      <c r="DX3" s="66" t="s">
        <v>306</v>
      </c>
      <c r="DY3" s="66" t="s">
        <v>306</v>
      </c>
      <c r="DZ3" s="36" t="s">
        <v>259</v>
      </c>
      <c r="EA3" s="66" t="s">
        <v>247</v>
      </c>
      <c r="EB3" s="66" t="s">
        <v>247</v>
      </c>
      <c r="EC3" s="66" t="s">
        <v>251</v>
      </c>
      <c r="ED3" s="66" t="s">
        <v>275</v>
      </c>
      <c r="EE3" s="66" t="s">
        <v>275</v>
      </c>
      <c r="EF3" s="66" t="s">
        <v>275</v>
      </c>
      <c r="EG3" s="66" t="s">
        <v>275</v>
      </c>
      <c r="EH3" s="66" t="s">
        <v>275</v>
      </c>
      <c r="EI3" s="179" t="s">
        <v>275</v>
      </c>
      <c r="EJ3" s="61" t="s">
        <v>275</v>
      </c>
      <c r="EK3" s="66" t="s">
        <v>275</v>
      </c>
      <c r="EL3" s="66" t="s">
        <v>138</v>
      </c>
    </row>
    <row r="4" spans="1:142" s="2" customFormat="1" ht="39" thickBot="1" x14ac:dyDescent="0.25">
      <c r="B4" s="16"/>
      <c r="C4" s="189" t="s">
        <v>0</v>
      </c>
      <c r="D4" s="188" t="s">
        <v>125</v>
      </c>
      <c r="E4" s="124" t="s">
        <v>265</v>
      </c>
      <c r="F4" s="124" t="s">
        <v>265</v>
      </c>
      <c r="G4" s="124" t="s">
        <v>265</v>
      </c>
      <c r="H4" s="124" t="s">
        <v>265</v>
      </c>
      <c r="I4" s="124" t="s">
        <v>265</v>
      </c>
      <c r="J4" s="124" t="s">
        <v>265</v>
      </c>
      <c r="K4" s="124" t="s">
        <v>265</v>
      </c>
      <c r="L4" s="124" t="s">
        <v>265</v>
      </c>
      <c r="M4" s="124" t="s">
        <v>265</v>
      </c>
      <c r="N4" s="124" t="s">
        <v>265</v>
      </c>
      <c r="O4" s="124" t="s">
        <v>265</v>
      </c>
      <c r="P4" s="124" t="s">
        <v>265</v>
      </c>
      <c r="Q4" s="124" t="s">
        <v>265</v>
      </c>
      <c r="R4" s="111" t="s">
        <v>265</v>
      </c>
      <c r="S4" s="146" t="s">
        <v>265</v>
      </c>
      <c r="T4" s="146" t="s">
        <v>265</v>
      </c>
      <c r="U4" s="146" t="s">
        <v>265</v>
      </c>
      <c r="V4" s="146" t="s">
        <v>265</v>
      </c>
      <c r="W4" s="146" t="s">
        <v>265</v>
      </c>
      <c r="X4" s="146" t="s">
        <v>265</v>
      </c>
      <c r="Y4" s="146" t="s">
        <v>265</v>
      </c>
      <c r="Z4" s="146" t="s">
        <v>265</v>
      </c>
      <c r="AA4" s="146" t="s">
        <v>265</v>
      </c>
      <c r="AB4" s="146" t="s">
        <v>265</v>
      </c>
      <c r="AC4" s="146" t="s">
        <v>265</v>
      </c>
      <c r="AD4" s="146" t="s">
        <v>265</v>
      </c>
      <c r="AE4" s="146" t="s">
        <v>265</v>
      </c>
      <c r="AF4" s="146" t="s">
        <v>265</v>
      </c>
      <c r="AG4" s="156" t="s">
        <v>353</v>
      </c>
      <c r="AH4" s="156" t="s">
        <v>321</v>
      </c>
      <c r="AI4" s="193" t="s">
        <v>112</v>
      </c>
      <c r="AJ4" s="193"/>
      <c r="AK4" s="193"/>
      <c r="AL4" s="193"/>
      <c r="AM4" s="193"/>
      <c r="AN4" s="194"/>
      <c r="AO4" s="190" t="s">
        <v>132</v>
      </c>
      <c r="AP4" s="191"/>
      <c r="AQ4" s="191"/>
      <c r="AR4" s="192"/>
      <c r="AS4" s="141" t="s">
        <v>291</v>
      </c>
      <c r="AT4" s="62" t="s">
        <v>139</v>
      </c>
      <c r="AU4" s="141" t="s">
        <v>326</v>
      </c>
      <c r="AV4" s="141" t="s">
        <v>336</v>
      </c>
      <c r="AW4" s="141" t="s">
        <v>340</v>
      </c>
      <c r="AX4" s="141" t="s">
        <v>340</v>
      </c>
      <c r="AY4" s="78" t="s">
        <v>182</v>
      </c>
      <c r="AZ4" s="62" t="s">
        <v>143</v>
      </c>
      <c r="BA4" s="62" t="s">
        <v>143</v>
      </c>
      <c r="BB4" s="62" t="s">
        <v>143</v>
      </c>
      <c r="BC4" s="62" t="s">
        <v>143</v>
      </c>
      <c r="BD4" s="62" t="s">
        <v>143</v>
      </c>
      <c r="BE4" s="62" t="s">
        <v>146</v>
      </c>
      <c r="BF4" s="62" t="s">
        <v>146</v>
      </c>
      <c r="BG4" s="62" t="s">
        <v>146</v>
      </c>
      <c r="BH4" s="62" t="s">
        <v>146</v>
      </c>
      <c r="BI4" s="62" t="s">
        <v>146</v>
      </c>
      <c r="BJ4" s="62" t="s">
        <v>146</v>
      </c>
      <c r="BK4" s="62" t="s">
        <v>146</v>
      </c>
      <c r="BL4" s="62" t="s">
        <v>146</v>
      </c>
      <c r="BM4" s="62" t="s">
        <v>146</v>
      </c>
      <c r="BN4" s="67" t="s">
        <v>190</v>
      </c>
      <c r="BO4" s="67" t="s">
        <v>277</v>
      </c>
      <c r="BP4" s="67" t="s">
        <v>162</v>
      </c>
      <c r="BQ4" s="67" t="s">
        <v>209</v>
      </c>
      <c r="BR4" s="67" t="s">
        <v>209</v>
      </c>
      <c r="BS4" s="71" t="s">
        <v>168</v>
      </c>
      <c r="BT4" s="71" t="s">
        <v>170</v>
      </c>
      <c r="BU4" s="82" t="s">
        <v>216</v>
      </c>
      <c r="BV4" s="82" t="s">
        <v>216</v>
      </c>
      <c r="BW4" s="82" t="s">
        <v>216</v>
      </c>
      <c r="BX4" s="82" t="s">
        <v>216</v>
      </c>
      <c r="BY4" s="67" t="s">
        <v>218</v>
      </c>
      <c r="BZ4" s="67" t="s">
        <v>174</v>
      </c>
      <c r="CA4" s="67" t="s">
        <v>196</v>
      </c>
      <c r="CB4" s="104" t="s">
        <v>260</v>
      </c>
      <c r="CC4" s="104" t="s">
        <v>286</v>
      </c>
      <c r="CD4" s="67" t="s">
        <v>288</v>
      </c>
      <c r="CE4" s="67" t="s">
        <v>178</v>
      </c>
      <c r="CF4" s="67" t="s">
        <v>253</v>
      </c>
      <c r="CG4" s="169" t="s">
        <v>322</v>
      </c>
      <c r="CH4" s="169" t="s">
        <v>322</v>
      </c>
      <c r="CI4" s="169" t="s">
        <v>322</v>
      </c>
      <c r="CJ4" s="37" t="s">
        <v>156</v>
      </c>
      <c r="CK4" s="37" t="s">
        <v>152</v>
      </c>
      <c r="CL4" s="37" t="s">
        <v>149</v>
      </c>
      <c r="CM4" s="87" t="s">
        <v>225</v>
      </c>
      <c r="CN4" s="87" t="s">
        <v>225</v>
      </c>
      <c r="CO4" s="87" t="s">
        <v>225</v>
      </c>
      <c r="CP4" s="87" t="s">
        <v>225</v>
      </c>
      <c r="CQ4" s="87" t="s">
        <v>225</v>
      </c>
      <c r="CR4" s="67" t="s">
        <v>200</v>
      </c>
      <c r="CS4" s="92" t="s">
        <v>227</v>
      </c>
      <c r="CT4" s="92" t="s">
        <v>227</v>
      </c>
      <c r="CU4" s="92" t="s">
        <v>227</v>
      </c>
      <c r="CV4" s="92" t="s">
        <v>227</v>
      </c>
      <c r="CW4" s="92" t="s">
        <v>227</v>
      </c>
      <c r="CX4" s="92" t="s">
        <v>227</v>
      </c>
      <c r="CY4" s="92" t="s">
        <v>227</v>
      </c>
      <c r="CZ4" s="144" t="s">
        <v>299</v>
      </c>
      <c r="DA4" s="67" t="s">
        <v>232</v>
      </c>
      <c r="DB4" s="67" t="s">
        <v>232</v>
      </c>
      <c r="DC4" s="119" t="s">
        <v>284</v>
      </c>
      <c r="DD4" s="119" t="s">
        <v>332</v>
      </c>
      <c r="DE4" s="119" t="s">
        <v>332</v>
      </c>
      <c r="DF4" s="97" t="s">
        <v>238</v>
      </c>
      <c r="DG4" s="97" t="s">
        <v>238</v>
      </c>
      <c r="DH4" s="97" t="s">
        <v>238</v>
      </c>
      <c r="DI4" s="97" t="s">
        <v>238</v>
      </c>
      <c r="DJ4" s="67" t="s">
        <v>242</v>
      </c>
      <c r="DK4" s="67" t="s">
        <v>242</v>
      </c>
      <c r="DL4" s="67" t="s">
        <v>242</v>
      </c>
      <c r="DM4" s="67" t="s">
        <v>202</v>
      </c>
      <c r="DN4" s="152" t="s">
        <v>305</v>
      </c>
      <c r="DO4" s="152" t="s">
        <v>305</v>
      </c>
      <c r="DP4" s="152" t="s">
        <v>305</v>
      </c>
      <c r="DQ4" s="152" t="s">
        <v>305</v>
      </c>
      <c r="DR4" s="152" t="s">
        <v>305</v>
      </c>
      <c r="DS4" s="152" t="s">
        <v>305</v>
      </c>
      <c r="DT4" s="162" t="s">
        <v>320</v>
      </c>
      <c r="DU4" s="162" t="s">
        <v>320</v>
      </c>
      <c r="DV4" s="162" t="s">
        <v>320</v>
      </c>
      <c r="DW4" s="119" t="s">
        <v>305</v>
      </c>
      <c r="DX4" s="119" t="s">
        <v>305</v>
      </c>
      <c r="DY4" s="119" t="s">
        <v>305</v>
      </c>
      <c r="DZ4" s="37" t="s">
        <v>257</v>
      </c>
      <c r="EA4" s="67" t="s">
        <v>245</v>
      </c>
      <c r="EB4" s="67" t="s">
        <v>245</v>
      </c>
      <c r="EC4" s="67" t="s">
        <v>252</v>
      </c>
      <c r="ED4" s="67" t="s">
        <v>272</v>
      </c>
      <c r="EE4" s="67" t="s">
        <v>272</v>
      </c>
      <c r="EF4" s="67" t="s">
        <v>272</v>
      </c>
      <c r="EG4" s="67" t="s">
        <v>272</v>
      </c>
      <c r="EH4" s="67" t="s">
        <v>272</v>
      </c>
      <c r="EI4" s="180" t="s">
        <v>272</v>
      </c>
      <c r="EJ4" s="141" t="s">
        <v>272</v>
      </c>
      <c r="EK4" s="67" t="s">
        <v>272</v>
      </c>
      <c r="EL4" s="67" t="s">
        <v>348</v>
      </c>
    </row>
    <row r="5" spans="1:142" s="12" customFormat="1" ht="38.25" x14ac:dyDescent="0.2">
      <c r="B5" s="17" t="s">
        <v>109</v>
      </c>
      <c r="C5" s="189"/>
      <c r="D5" s="188"/>
      <c r="E5" s="124" t="s">
        <v>266</v>
      </c>
      <c r="F5" s="124" t="s">
        <v>266</v>
      </c>
      <c r="G5" s="124" t="s">
        <v>266</v>
      </c>
      <c r="H5" s="124" t="s">
        <v>266</v>
      </c>
      <c r="I5" s="124" t="s">
        <v>266</v>
      </c>
      <c r="J5" s="124" t="s">
        <v>266</v>
      </c>
      <c r="K5" s="124" t="s">
        <v>266</v>
      </c>
      <c r="L5" s="124" t="s">
        <v>266</v>
      </c>
      <c r="M5" s="124" t="s">
        <v>266</v>
      </c>
      <c r="N5" s="124" t="s">
        <v>266</v>
      </c>
      <c r="O5" s="124" t="s">
        <v>266</v>
      </c>
      <c r="P5" s="124" t="s">
        <v>266</v>
      </c>
      <c r="Q5" s="124" t="s">
        <v>266</v>
      </c>
      <c r="R5" s="120" t="s">
        <v>270</v>
      </c>
      <c r="S5" s="111" t="s">
        <v>270</v>
      </c>
      <c r="T5" s="111" t="s">
        <v>270</v>
      </c>
      <c r="U5" s="111" t="s">
        <v>270</v>
      </c>
      <c r="V5" s="111" t="s">
        <v>270</v>
      </c>
      <c r="W5" s="111" t="s">
        <v>270</v>
      </c>
      <c r="X5" s="111" t="s">
        <v>270</v>
      </c>
      <c r="Y5" s="111" t="s">
        <v>270</v>
      </c>
      <c r="Z5" s="111" t="s">
        <v>270</v>
      </c>
      <c r="AA5" s="111" t="s">
        <v>270</v>
      </c>
      <c r="AB5" s="111" t="s">
        <v>270</v>
      </c>
      <c r="AC5" s="111" t="s">
        <v>270</v>
      </c>
      <c r="AD5" s="111" t="s">
        <v>270</v>
      </c>
      <c r="AE5" s="111" t="s">
        <v>270</v>
      </c>
      <c r="AF5" s="111" t="s">
        <v>270</v>
      </c>
      <c r="AG5" s="156" t="s">
        <v>354</v>
      </c>
      <c r="AH5" s="156" t="s">
        <v>317</v>
      </c>
      <c r="AI5" s="131" t="s">
        <v>134</v>
      </c>
      <c r="AJ5" s="41" t="s">
        <v>113</v>
      </c>
      <c r="AK5" s="42" t="s">
        <v>133</v>
      </c>
      <c r="AL5" s="43" t="s">
        <v>287</v>
      </c>
      <c r="AM5" s="44" t="s">
        <v>127</v>
      </c>
      <c r="AN5" s="44" t="s">
        <v>127</v>
      </c>
      <c r="AO5" s="49" t="s">
        <v>117</v>
      </c>
      <c r="AP5" s="49" t="s">
        <v>166</v>
      </c>
      <c r="AQ5" s="37" t="s">
        <v>118</v>
      </c>
      <c r="AR5" s="37" t="s">
        <v>119</v>
      </c>
      <c r="AS5" s="141" t="s">
        <v>293</v>
      </c>
      <c r="AT5" s="62" t="s">
        <v>140</v>
      </c>
      <c r="AU5" s="141" t="s">
        <v>198</v>
      </c>
      <c r="AV5" s="141" t="s">
        <v>317</v>
      </c>
      <c r="AW5" s="141" t="s">
        <v>317</v>
      </c>
      <c r="AX5" s="141" t="s">
        <v>317</v>
      </c>
      <c r="AY5" s="78" t="s">
        <v>185</v>
      </c>
      <c r="AZ5" s="62" t="s">
        <v>137</v>
      </c>
      <c r="BA5" s="62" t="s">
        <v>137</v>
      </c>
      <c r="BB5" s="62" t="s">
        <v>137</v>
      </c>
      <c r="BC5" s="62" t="s">
        <v>137</v>
      </c>
      <c r="BD5" s="62" t="s">
        <v>137</v>
      </c>
      <c r="BE5" s="62" t="s">
        <v>137</v>
      </c>
      <c r="BF5" s="62" t="s">
        <v>137</v>
      </c>
      <c r="BG5" s="62" t="s">
        <v>137</v>
      </c>
      <c r="BH5" s="62" t="s">
        <v>137</v>
      </c>
      <c r="BI5" s="62" t="s">
        <v>137</v>
      </c>
      <c r="BJ5" s="62" t="s">
        <v>137</v>
      </c>
      <c r="BK5" s="62" t="s">
        <v>137</v>
      </c>
      <c r="BL5" s="62" t="s">
        <v>137</v>
      </c>
      <c r="BM5" s="62" t="s">
        <v>137</v>
      </c>
      <c r="BN5" s="67" t="s">
        <v>192</v>
      </c>
      <c r="BO5" s="67" t="s">
        <v>280</v>
      </c>
      <c r="BP5" s="67" t="s">
        <v>163</v>
      </c>
      <c r="BQ5" s="67" t="s">
        <v>163</v>
      </c>
      <c r="BR5" s="67" t="s">
        <v>163</v>
      </c>
      <c r="BS5" s="71" t="s">
        <v>163</v>
      </c>
      <c r="BT5" s="71" t="s">
        <v>163</v>
      </c>
      <c r="BU5" s="82" t="s">
        <v>163</v>
      </c>
      <c r="BV5" s="82" t="s">
        <v>163</v>
      </c>
      <c r="BW5" s="82" t="s">
        <v>163</v>
      </c>
      <c r="BX5" s="82" t="s">
        <v>163</v>
      </c>
      <c r="BY5" s="67" t="s">
        <v>163</v>
      </c>
      <c r="BZ5" s="67" t="s">
        <v>163</v>
      </c>
      <c r="CA5" s="67" t="s">
        <v>198</v>
      </c>
      <c r="CB5" s="105" t="s">
        <v>262</v>
      </c>
      <c r="CC5" s="105" t="s">
        <v>262</v>
      </c>
      <c r="CD5" s="67" t="s">
        <v>163</v>
      </c>
      <c r="CE5" s="67" t="s">
        <v>181</v>
      </c>
      <c r="CF5" s="67" t="s">
        <v>255</v>
      </c>
      <c r="CG5" s="170" t="s">
        <v>324</v>
      </c>
      <c r="CH5" s="170" t="s">
        <v>324</v>
      </c>
      <c r="CI5" s="170" t="s">
        <v>324</v>
      </c>
      <c r="CJ5" s="37" t="s">
        <v>154</v>
      </c>
      <c r="CK5" s="37" t="s">
        <v>155</v>
      </c>
      <c r="CL5" s="37" t="s">
        <v>151</v>
      </c>
      <c r="CM5" s="88" t="s">
        <v>163</v>
      </c>
      <c r="CN5" s="88" t="s">
        <v>163</v>
      </c>
      <c r="CO5" s="88" t="s">
        <v>163</v>
      </c>
      <c r="CP5" s="88" t="s">
        <v>163</v>
      </c>
      <c r="CQ5" s="88" t="s">
        <v>163</v>
      </c>
      <c r="CR5" s="67" t="s">
        <v>137</v>
      </c>
      <c r="CS5" s="92" t="s">
        <v>163</v>
      </c>
      <c r="CT5" s="92" t="s">
        <v>163</v>
      </c>
      <c r="CU5" s="92" t="s">
        <v>163</v>
      </c>
      <c r="CV5" s="92" t="s">
        <v>163</v>
      </c>
      <c r="CW5" s="92" t="s">
        <v>163</v>
      </c>
      <c r="CX5" s="92" t="s">
        <v>163</v>
      </c>
      <c r="CY5" s="92" t="s">
        <v>163</v>
      </c>
      <c r="CZ5" s="144" t="s">
        <v>198</v>
      </c>
      <c r="DA5" s="67" t="s">
        <v>235</v>
      </c>
      <c r="DB5" s="67" t="s">
        <v>330</v>
      </c>
      <c r="DC5" s="67" t="s">
        <v>137</v>
      </c>
      <c r="DD5" s="67" t="s">
        <v>198</v>
      </c>
      <c r="DE5" s="67" t="s">
        <v>198</v>
      </c>
      <c r="DF5" s="97" t="s">
        <v>239</v>
      </c>
      <c r="DG5" s="97" t="s">
        <v>239</v>
      </c>
      <c r="DH5" s="97" t="s">
        <v>239</v>
      </c>
      <c r="DI5" s="97" t="s">
        <v>239</v>
      </c>
      <c r="DJ5" s="67" t="s">
        <v>243</v>
      </c>
      <c r="DK5" s="67" t="s">
        <v>243</v>
      </c>
      <c r="DL5" s="67" t="s">
        <v>243</v>
      </c>
      <c r="DM5" s="67" t="s">
        <v>206</v>
      </c>
      <c r="DN5" s="153" t="s">
        <v>308</v>
      </c>
      <c r="DO5" s="153" t="s">
        <v>309</v>
      </c>
      <c r="DP5" s="153" t="s">
        <v>309</v>
      </c>
      <c r="DQ5" s="153" t="s">
        <v>309</v>
      </c>
      <c r="DR5" s="153" t="s">
        <v>309</v>
      </c>
      <c r="DS5" s="153" t="s">
        <v>309</v>
      </c>
      <c r="DT5" s="82" t="s">
        <v>309</v>
      </c>
      <c r="DU5" s="82" t="s">
        <v>309</v>
      </c>
      <c r="DV5" s="82" t="s">
        <v>309</v>
      </c>
      <c r="DW5" s="67" t="s">
        <v>311</v>
      </c>
      <c r="DX5" s="67" t="s">
        <v>311</v>
      </c>
      <c r="DY5" s="67" t="s">
        <v>311</v>
      </c>
      <c r="DZ5" s="37" t="s">
        <v>198</v>
      </c>
      <c r="EA5" s="67" t="s">
        <v>346</v>
      </c>
      <c r="EB5" s="67" t="s">
        <v>346</v>
      </c>
      <c r="EC5" s="67" t="s">
        <v>249</v>
      </c>
      <c r="ED5" s="67" t="s">
        <v>276</v>
      </c>
      <c r="EE5" s="67" t="s">
        <v>276</v>
      </c>
      <c r="EF5" s="67" t="s">
        <v>276</v>
      </c>
      <c r="EG5" s="67" t="s">
        <v>276</v>
      </c>
      <c r="EH5" s="67" t="s">
        <v>276</v>
      </c>
      <c r="EI5" s="180" t="s">
        <v>276</v>
      </c>
      <c r="EJ5" s="141" t="s">
        <v>276</v>
      </c>
      <c r="EK5" s="67" t="s">
        <v>276</v>
      </c>
      <c r="EL5" s="67" t="s">
        <v>198</v>
      </c>
    </row>
    <row r="6" spans="1:142" s="2" customFormat="1" ht="12.75" x14ac:dyDescent="0.2">
      <c r="B6" s="56"/>
      <c r="C6" s="189"/>
      <c r="D6" s="188"/>
      <c r="E6" s="125" t="s">
        <v>109</v>
      </c>
      <c r="F6" s="125" t="s">
        <v>109</v>
      </c>
      <c r="G6" s="125" t="s">
        <v>109</v>
      </c>
      <c r="H6" s="125" t="s">
        <v>109</v>
      </c>
      <c r="I6" s="125" t="s">
        <v>109</v>
      </c>
      <c r="J6" s="125" t="s">
        <v>109</v>
      </c>
      <c r="K6" s="125" t="s">
        <v>109</v>
      </c>
      <c r="L6" s="125" t="s">
        <v>109</v>
      </c>
      <c r="M6" s="125" t="s">
        <v>109</v>
      </c>
      <c r="N6" s="125" t="s">
        <v>109</v>
      </c>
      <c r="O6" s="125" t="s">
        <v>109</v>
      </c>
      <c r="P6" s="125" t="s">
        <v>109</v>
      </c>
      <c r="Q6" s="125" t="s">
        <v>109</v>
      </c>
      <c r="R6" s="138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57"/>
      <c r="AH6" s="157"/>
      <c r="AI6" s="132" t="s">
        <v>114</v>
      </c>
      <c r="AJ6" s="42" t="s">
        <v>114</v>
      </c>
      <c r="AK6" s="42" t="s">
        <v>128</v>
      </c>
      <c r="AL6" s="42" t="s">
        <v>128</v>
      </c>
      <c r="AM6" s="44" t="s">
        <v>129</v>
      </c>
      <c r="AN6" s="44" t="s">
        <v>129</v>
      </c>
      <c r="AO6" s="37" t="s">
        <v>120</v>
      </c>
      <c r="AP6" s="37" t="s">
        <v>121</v>
      </c>
      <c r="AQ6" s="37" t="s">
        <v>122</v>
      </c>
      <c r="AR6" s="37" t="s">
        <v>123</v>
      </c>
      <c r="AS6" s="141" t="s">
        <v>290</v>
      </c>
      <c r="AT6" s="62" t="s">
        <v>136</v>
      </c>
      <c r="AU6" s="141" t="s">
        <v>136</v>
      </c>
      <c r="AV6" s="141" t="s">
        <v>136</v>
      </c>
      <c r="AW6" s="141" t="s">
        <v>136</v>
      </c>
      <c r="AX6" s="141" t="s">
        <v>136</v>
      </c>
      <c r="AY6" s="78" t="s">
        <v>183</v>
      </c>
      <c r="AZ6" s="62" t="s">
        <v>142</v>
      </c>
      <c r="BA6" s="62" t="s">
        <v>142</v>
      </c>
      <c r="BB6" s="62" t="s">
        <v>142</v>
      </c>
      <c r="BC6" s="62" t="s">
        <v>142</v>
      </c>
      <c r="BD6" s="62" t="s">
        <v>142</v>
      </c>
      <c r="BE6" s="62" t="s">
        <v>145</v>
      </c>
      <c r="BF6" s="62" t="s">
        <v>145</v>
      </c>
      <c r="BG6" s="62" t="s">
        <v>145</v>
      </c>
      <c r="BH6" s="62" t="s">
        <v>145</v>
      </c>
      <c r="BI6" s="62" t="s">
        <v>145</v>
      </c>
      <c r="BJ6" s="62" t="s">
        <v>145</v>
      </c>
      <c r="BK6" s="62" t="s">
        <v>145</v>
      </c>
      <c r="BL6" s="62" t="s">
        <v>145</v>
      </c>
      <c r="BM6" s="62" t="s">
        <v>147</v>
      </c>
      <c r="BN6" s="67" t="s">
        <v>191</v>
      </c>
      <c r="BO6" s="67" t="s">
        <v>278</v>
      </c>
      <c r="BP6" s="67" t="s">
        <v>159</v>
      </c>
      <c r="BQ6" s="67" t="s">
        <v>210</v>
      </c>
      <c r="BR6" s="67" t="s">
        <v>210</v>
      </c>
      <c r="BS6" s="71" t="s">
        <v>169</v>
      </c>
      <c r="BT6" s="71" t="s">
        <v>169</v>
      </c>
      <c r="BU6" s="82" t="s">
        <v>213</v>
      </c>
      <c r="BV6" s="82" t="s">
        <v>213</v>
      </c>
      <c r="BW6" s="82" t="s">
        <v>213</v>
      </c>
      <c r="BX6" s="82" t="s">
        <v>213</v>
      </c>
      <c r="BY6" s="67" t="s">
        <v>219</v>
      </c>
      <c r="BZ6" s="67" t="s">
        <v>175</v>
      </c>
      <c r="CA6" s="67" t="s">
        <v>197</v>
      </c>
      <c r="CB6" s="105" t="s">
        <v>261</v>
      </c>
      <c r="CC6" s="105" t="s">
        <v>261</v>
      </c>
      <c r="CD6" s="67" t="s">
        <v>179</v>
      </c>
      <c r="CE6" s="67" t="s">
        <v>180</v>
      </c>
      <c r="CF6" s="67" t="s">
        <v>254</v>
      </c>
      <c r="CG6" s="169" t="s">
        <v>123</v>
      </c>
      <c r="CH6" s="169" t="s">
        <v>123</v>
      </c>
      <c r="CI6" s="169" t="s">
        <v>123</v>
      </c>
      <c r="CJ6" s="37" t="s">
        <v>164</v>
      </c>
      <c r="CK6" s="37" t="s">
        <v>153</v>
      </c>
      <c r="CL6" s="37" t="s">
        <v>150</v>
      </c>
      <c r="CM6" s="88" t="s">
        <v>224</v>
      </c>
      <c r="CN6" s="88" t="s">
        <v>224</v>
      </c>
      <c r="CO6" s="88" t="s">
        <v>224</v>
      </c>
      <c r="CP6" s="88" t="s">
        <v>224</v>
      </c>
      <c r="CQ6" s="88" t="s">
        <v>224</v>
      </c>
      <c r="CR6" s="67" t="s">
        <v>199</v>
      </c>
      <c r="CS6" s="92" t="s">
        <v>228</v>
      </c>
      <c r="CT6" s="92" t="s">
        <v>228</v>
      </c>
      <c r="CU6" s="92" t="s">
        <v>228</v>
      </c>
      <c r="CV6" s="92" t="s">
        <v>228</v>
      </c>
      <c r="CW6" s="92" t="s">
        <v>228</v>
      </c>
      <c r="CX6" s="92" t="s">
        <v>228</v>
      </c>
      <c r="CY6" s="92" t="s">
        <v>228</v>
      </c>
      <c r="CZ6" s="144" t="s">
        <v>300</v>
      </c>
      <c r="DA6" s="67" t="s">
        <v>233</v>
      </c>
      <c r="DB6" s="67" t="s">
        <v>233</v>
      </c>
      <c r="DC6" s="67" t="s">
        <v>285</v>
      </c>
      <c r="DD6" s="67" t="s">
        <v>333</v>
      </c>
      <c r="DE6" s="67" t="s">
        <v>333</v>
      </c>
      <c r="DF6" s="97" t="s">
        <v>236</v>
      </c>
      <c r="DG6" s="97" t="s">
        <v>236</v>
      </c>
      <c r="DH6" s="97" t="s">
        <v>236</v>
      </c>
      <c r="DI6" s="97" t="s">
        <v>236</v>
      </c>
      <c r="DJ6" s="67" t="s">
        <v>240</v>
      </c>
      <c r="DK6" s="67" t="s">
        <v>240</v>
      </c>
      <c r="DL6" s="67" t="s">
        <v>240</v>
      </c>
      <c r="DM6" s="67" t="s">
        <v>203</v>
      </c>
      <c r="DN6" s="153" t="s">
        <v>307</v>
      </c>
      <c r="DO6" s="153" t="s">
        <v>310</v>
      </c>
      <c r="DP6" s="153" t="s">
        <v>310</v>
      </c>
      <c r="DQ6" s="153" t="s">
        <v>310</v>
      </c>
      <c r="DR6" s="153" t="s">
        <v>310</v>
      </c>
      <c r="DS6" s="153" t="s">
        <v>310</v>
      </c>
      <c r="DT6" s="82" t="s">
        <v>310</v>
      </c>
      <c r="DU6" s="82" t="s">
        <v>310</v>
      </c>
      <c r="DV6" s="82" t="s">
        <v>310</v>
      </c>
      <c r="DW6" s="159" t="s">
        <v>312</v>
      </c>
      <c r="DX6" s="159" t="s">
        <v>312</v>
      </c>
      <c r="DY6" s="159" t="s">
        <v>312</v>
      </c>
      <c r="DZ6" s="37" t="s">
        <v>258</v>
      </c>
      <c r="EA6" s="67" t="s">
        <v>246</v>
      </c>
      <c r="EB6" s="67" t="s">
        <v>246</v>
      </c>
      <c r="EC6" s="67" t="s">
        <v>250</v>
      </c>
      <c r="ED6" s="67" t="s">
        <v>273</v>
      </c>
      <c r="EE6" s="67" t="s">
        <v>273</v>
      </c>
      <c r="EF6" s="67" t="s">
        <v>273</v>
      </c>
      <c r="EG6" s="67" t="s">
        <v>273</v>
      </c>
      <c r="EH6" s="67" t="s">
        <v>273</v>
      </c>
      <c r="EI6" s="180" t="s">
        <v>273</v>
      </c>
      <c r="EJ6" s="141" t="s">
        <v>273</v>
      </c>
      <c r="EK6" s="67" t="s">
        <v>273</v>
      </c>
      <c r="EL6" s="67" t="s">
        <v>349</v>
      </c>
    </row>
    <row r="7" spans="1:142" s="31" customFormat="1" ht="13.5" thickBot="1" x14ac:dyDescent="0.25">
      <c r="A7" s="5" t="s">
        <v>60</v>
      </c>
      <c r="B7" s="18" t="s">
        <v>124</v>
      </c>
      <c r="C7" s="29" t="s">
        <v>1</v>
      </c>
      <c r="D7" s="30" t="s">
        <v>1</v>
      </c>
      <c r="E7" s="126" t="s">
        <v>1</v>
      </c>
      <c r="F7" s="126" t="s">
        <v>1</v>
      </c>
      <c r="G7" s="126" t="s">
        <v>1</v>
      </c>
      <c r="H7" s="126" t="s">
        <v>110</v>
      </c>
      <c r="I7" s="126" t="s">
        <v>1</v>
      </c>
      <c r="J7" s="126" t="s">
        <v>110</v>
      </c>
      <c r="K7" s="126" t="s">
        <v>1</v>
      </c>
      <c r="L7" s="126" t="s">
        <v>1</v>
      </c>
      <c r="M7" s="126" t="s">
        <v>1</v>
      </c>
      <c r="N7" s="126" t="s">
        <v>1</v>
      </c>
      <c r="O7" s="126" t="s">
        <v>1</v>
      </c>
      <c r="P7" s="126" t="s">
        <v>1</v>
      </c>
      <c r="Q7" s="126" t="s">
        <v>110</v>
      </c>
      <c r="R7" s="138" t="s">
        <v>1</v>
      </c>
      <c r="S7" s="112" t="s">
        <v>1</v>
      </c>
      <c r="T7" s="112" t="s">
        <v>1</v>
      </c>
      <c r="U7" s="112" t="s">
        <v>110</v>
      </c>
      <c r="V7" s="112" t="s">
        <v>1</v>
      </c>
      <c r="W7" s="112" t="s">
        <v>110</v>
      </c>
      <c r="X7" s="112" t="s">
        <v>1</v>
      </c>
      <c r="Y7" s="112" t="s">
        <v>110</v>
      </c>
      <c r="Z7" s="112" t="s">
        <v>1</v>
      </c>
      <c r="AA7" s="112" t="s">
        <v>110</v>
      </c>
      <c r="AB7" s="112" t="s">
        <v>1</v>
      </c>
      <c r="AC7" s="112" t="s">
        <v>110</v>
      </c>
      <c r="AD7" s="112" t="s">
        <v>1</v>
      </c>
      <c r="AE7" s="112" t="s">
        <v>1</v>
      </c>
      <c r="AF7" s="112" t="s">
        <v>110</v>
      </c>
      <c r="AG7" s="68" t="s">
        <v>1</v>
      </c>
      <c r="AH7" s="18" t="s">
        <v>1</v>
      </c>
      <c r="AI7" s="133" t="s">
        <v>1</v>
      </c>
      <c r="AJ7" s="45" t="s">
        <v>110</v>
      </c>
      <c r="AK7" s="45" t="s">
        <v>1</v>
      </c>
      <c r="AL7" s="46" t="s">
        <v>1</v>
      </c>
      <c r="AM7" s="46" t="s">
        <v>1</v>
      </c>
      <c r="AN7" s="46" t="s">
        <v>110</v>
      </c>
      <c r="AO7" s="38" t="s">
        <v>1</v>
      </c>
      <c r="AP7" s="38" t="s">
        <v>1</v>
      </c>
      <c r="AQ7" s="38" t="s">
        <v>1</v>
      </c>
      <c r="AR7" s="38" t="s">
        <v>1</v>
      </c>
      <c r="AS7" s="18" t="s">
        <v>1</v>
      </c>
      <c r="AT7" s="63" t="s">
        <v>1</v>
      </c>
      <c r="AU7" s="18" t="s">
        <v>1</v>
      </c>
      <c r="AV7" s="18" t="s">
        <v>1</v>
      </c>
      <c r="AW7" s="18" t="s">
        <v>1</v>
      </c>
      <c r="AX7" s="18" t="s">
        <v>1</v>
      </c>
      <c r="AY7" s="79" t="s">
        <v>1</v>
      </c>
      <c r="AZ7" s="63" t="s">
        <v>1</v>
      </c>
      <c r="BA7" s="63" t="s">
        <v>1</v>
      </c>
      <c r="BB7" s="63" t="s">
        <v>1</v>
      </c>
      <c r="BC7" s="63" t="s">
        <v>1</v>
      </c>
      <c r="BD7" s="63" t="s">
        <v>1</v>
      </c>
      <c r="BE7" s="63" t="s">
        <v>1</v>
      </c>
      <c r="BF7" s="63" t="s">
        <v>1</v>
      </c>
      <c r="BG7" s="63" t="s">
        <v>1</v>
      </c>
      <c r="BH7" s="63" t="s">
        <v>1</v>
      </c>
      <c r="BI7" s="63" t="s">
        <v>1</v>
      </c>
      <c r="BJ7" s="63" t="s">
        <v>1</v>
      </c>
      <c r="BK7" s="63" t="s">
        <v>1</v>
      </c>
      <c r="BL7" s="63" t="s">
        <v>1</v>
      </c>
      <c r="BM7" s="63" t="s">
        <v>1</v>
      </c>
      <c r="BN7" s="68" t="s">
        <v>1</v>
      </c>
      <c r="BO7" s="68" t="s">
        <v>1</v>
      </c>
      <c r="BP7" s="68" t="s">
        <v>1</v>
      </c>
      <c r="BQ7" s="68" t="s">
        <v>1</v>
      </c>
      <c r="BR7" s="68" t="s">
        <v>1</v>
      </c>
      <c r="BS7" s="72" t="s">
        <v>1</v>
      </c>
      <c r="BT7" s="72" t="s">
        <v>1</v>
      </c>
      <c r="BU7" s="83" t="s">
        <v>1</v>
      </c>
      <c r="BV7" s="83" t="s">
        <v>1</v>
      </c>
      <c r="BW7" s="83" t="s">
        <v>1</v>
      </c>
      <c r="BX7" s="83" t="s">
        <v>110</v>
      </c>
      <c r="BY7" s="68" t="s">
        <v>1</v>
      </c>
      <c r="BZ7" s="68" t="s">
        <v>1</v>
      </c>
      <c r="CA7" s="68" t="s">
        <v>1</v>
      </c>
      <c r="CB7" s="106" t="s">
        <v>1</v>
      </c>
      <c r="CC7" s="106" t="s">
        <v>1</v>
      </c>
      <c r="CD7" s="68" t="s">
        <v>1</v>
      </c>
      <c r="CE7" s="68" t="s">
        <v>1</v>
      </c>
      <c r="CF7" s="68" t="s">
        <v>1</v>
      </c>
      <c r="CG7" s="68" t="s">
        <v>1</v>
      </c>
      <c r="CH7" s="68" t="s">
        <v>1</v>
      </c>
      <c r="CI7" s="68" t="s">
        <v>110</v>
      </c>
      <c r="CJ7" s="38" t="s">
        <v>1</v>
      </c>
      <c r="CK7" s="38" t="s">
        <v>1</v>
      </c>
      <c r="CL7" s="38" t="s">
        <v>1</v>
      </c>
      <c r="CM7" s="89" t="s">
        <v>1</v>
      </c>
      <c r="CN7" s="89" t="s">
        <v>110</v>
      </c>
      <c r="CO7" s="89" t="s">
        <v>110</v>
      </c>
      <c r="CP7" s="89" t="s">
        <v>1</v>
      </c>
      <c r="CQ7" s="89" t="s">
        <v>110</v>
      </c>
      <c r="CR7" s="68" t="s">
        <v>1</v>
      </c>
      <c r="CS7" s="93" t="s">
        <v>1</v>
      </c>
      <c r="CT7" s="93" t="s">
        <v>1</v>
      </c>
      <c r="CU7" s="93" t="s">
        <v>110</v>
      </c>
      <c r="CV7" s="93" t="s">
        <v>110</v>
      </c>
      <c r="CW7" s="93" t="s">
        <v>1</v>
      </c>
      <c r="CX7" s="93" t="s">
        <v>1</v>
      </c>
      <c r="CY7" s="93" t="s">
        <v>1</v>
      </c>
      <c r="CZ7" s="145" t="s">
        <v>1</v>
      </c>
      <c r="DA7" s="68" t="s">
        <v>1</v>
      </c>
      <c r="DB7" s="68" t="s">
        <v>1</v>
      </c>
      <c r="DC7" s="68" t="s">
        <v>1</v>
      </c>
      <c r="DD7" s="68" t="s">
        <v>1</v>
      </c>
      <c r="DE7" s="68" t="s">
        <v>1</v>
      </c>
      <c r="DF7" s="98" t="s">
        <v>1</v>
      </c>
      <c r="DG7" s="98" t="s">
        <v>1</v>
      </c>
      <c r="DH7" s="98" t="s">
        <v>1</v>
      </c>
      <c r="DI7" s="98" t="s">
        <v>110</v>
      </c>
      <c r="DJ7" s="68" t="s">
        <v>1</v>
      </c>
      <c r="DK7" s="68" t="s">
        <v>1</v>
      </c>
      <c r="DL7" s="68" t="s">
        <v>110</v>
      </c>
      <c r="DM7" s="68" t="s">
        <v>1</v>
      </c>
      <c r="DN7" s="154" t="s">
        <v>1</v>
      </c>
      <c r="DO7" s="154" t="s">
        <v>1</v>
      </c>
      <c r="DP7" s="154" t="s">
        <v>1</v>
      </c>
      <c r="DQ7" s="154" t="s">
        <v>1</v>
      </c>
      <c r="DR7" s="154" t="s">
        <v>343</v>
      </c>
      <c r="DS7" s="154" t="s">
        <v>1</v>
      </c>
      <c r="DT7" s="83" t="s">
        <v>1</v>
      </c>
      <c r="DU7" s="83" t="s">
        <v>110</v>
      </c>
      <c r="DV7" s="83" t="s">
        <v>1</v>
      </c>
      <c r="DW7" s="68" t="s">
        <v>1</v>
      </c>
      <c r="DX7" s="68" t="s">
        <v>1</v>
      </c>
      <c r="DY7" s="68" t="s">
        <v>110</v>
      </c>
      <c r="DZ7" s="38" t="s">
        <v>1</v>
      </c>
      <c r="EA7" s="68" t="s">
        <v>1</v>
      </c>
      <c r="EB7" s="68" t="s">
        <v>1</v>
      </c>
      <c r="EC7" s="68" t="s">
        <v>1</v>
      </c>
      <c r="ED7" s="68" t="s">
        <v>1</v>
      </c>
      <c r="EE7" s="68" t="s">
        <v>1</v>
      </c>
      <c r="EF7" s="68" t="s">
        <v>110</v>
      </c>
      <c r="EG7" s="68" t="s">
        <v>1</v>
      </c>
      <c r="EH7" s="68" t="s">
        <v>110</v>
      </c>
      <c r="EI7" s="181" t="s">
        <v>1</v>
      </c>
      <c r="EJ7" s="18" t="s">
        <v>110</v>
      </c>
      <c r="EK7" s="68" t="s">
        <v>1</v>
      </c>
      <c r="EL7" s="68" t="s">
        <v>1</v>
      </c>
    </row>
    <row r="8" spans="1:142" s="3" customFormat="1" x14ac:dyDescent="0.25">
      <c r="A8" s="4">
        <v>886</v>
      </c>
      <c r="B8" s="59" t="s">
        <v>2</v>
      </c>
      <c r="C8" s="57">
        <f>SUM(D8:EL8)</f>
        <v>38499157</v>
      </c>
      <c r="D8" s="51">
        <v>29806553</v>
      </c>
      <c r="E8" s="127">
        <v>87101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>
        <v>185760</v>
      </c>
      <c r="S8" s="52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>
        <v>2254977</v>
      </c>
      <c r="AI8" s="128"/>
      <c r="AJ8" s="50"/>
      <c r="AK8" s="50">
        <f>20264+3474+4466+4429+8305+1051+120+254+5668+4389+15629+383+1050+35156+119+7436+22143+944+5514</f>
        <v>140794</v>
      </c>
      <c r="AL8" s="50"/>
      <c r="AM8" s="50"/>
      <c r="AN8" s="50"/>
      <c r="AO8" s="50">
        <v>658712</v>
      </c>
      <c r="AP8" s="50">
        <v>3251</v>
      </c>
      <c r="AQ8" s="50">
        <v>210029</v>
      </c>
      <c r="AR8" s="50">
        <v>76446</v>
      </c>
      <c r="AS8" s="50">
        <v>44673</v>
      </c>
      <c r="AT8" s="50"/>
      <c r="AU8" s="50"/>
      <c r="AV8" s="50"/>
      <c r="AW8" s="50">
        <v>10000</v>
      </c>
      <c r="AX8" s="50"/>
      <c r="AY8" s="50"/>
      <c r="AZ8" s="50"/>
      <c r="BA8" s="50"/>
      <c r="BB8" s="50">
        <v>400000</v>
      </c>
      <c r="BC8" s="50"/>
      <c r="BD8" s="50"/>
      <c r="BE8" s="50">
        <v>500000</v>
      </c>
      <c r="BF8" s="50"/>
      <c r="BG8" s="50">
        <v>446823</v>
      </c>
      <c r="BH8" s="50"/>
      <c r="BI8" s="50"/>
      <c r="BJ8" s="50"/>
      <c r="BK8" s="50"/>
      <c r="BL8" s="50">
        <v>24300</v>
      </c>
      <c r="BM8" s="50"/>
      <c r="BN8" s="50"/>
      <c r="BO8" s="50"/>
      <c r="BP8" s="50"/>
      <c r="BQ8" s="50"/>
      <c r="BR8" s="50">
        <v>426242</v>
      </c>
      <c r="BS8" s="50"/>
      <c r="BT8" s="50">
        <v>33095</v>
      </c>
      <c r="BU8" s="50">
        <v>14547</v>
      </c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>
        <v>42819</v>
      </c>
      <c r="CG8" s="50">
        <v>249923</v>
      </c>
      <c r="CH8" s="50"/>
      <c r="CI8" s="50"/>
      <c r="CJ8" s="50">
        <v>452958</v>
      </c>
      <c r="CK8" s="50">
        <v>12405</v>
      </c>
      <c r="CL8" s="52">
        <v>48491</v>
      </c>
      <c r="CM8" s="52">
        <v>35385</v>
      </c>
      <c r="CN8" s="52">
        <v>-2000</v>
      </c>
      <c r="CO8" s="52"/>
      <c r="CP8" s="52"/>
      <c r="CQ8" s="52"/>
      <c r="CR8" s="50"/>
      <c r="CS8" s="50">
        <v>261268</v>
      </c>
      <c r="CT8" s="50"/>
      <c r="CU8" s="50"/>
      <c r="CV8" s="50">
        <v>-165511</v>
      </c>
      <c r="CW8" s="50">
        <v>115589</v>
      </c>
      <c r="CX8" s="50">
        <v>101</v>
      </c>
      <c r="CY8" s="50"/>
      <c r="CZ8" s="50">
        <v>100000</v>
      </c>
      <c r="DA8" s="50">
        <v>1462530</v>
      </c>
      <c r="DB8" s="50">
        <v>305236</v>
      </c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>
        <v>194000</v>
      </c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>
        <v>15450</v>
      </c>
      <c r="EA8" s="50">
        <v>27028</v>
      </c>
      <c r="EB8" s="50"/>
      <c r="EC8" s="50"/>
      <c r="ED8" s="117">
        <v>25182</v>
      </c>
      <c r="EE8" s="165"/>
      <c r="EF8" s="167"/>
      <c r="EG8" s="171"/>
      <c r="EH8" s="174"/>
      <c r="EI8" s="182"/>
      <c r="EJ8" s="184">
        <v>-15000</v>
      </c>
      <c r="EK8" s="185"/>
      <c r="EL8" s="175">
        <v>10000</v>
      </c>
    </row>
    <row r="9" spans="1:142" s="3" customFormat="1" x14ac:dyDescent="0.25">
      <c r="A9" s="4">
        <v>802</v>
      </c>
      <c r="B9" s="59" t="s">
        <v>3</v>
      </c>
      <c r="C9" s="57">
        <f t="shared" ref="C9:C65" si="0">SUM(D9:EL9)</f>
        <v>54070353</v>
      </c>
      <c r="D9" s="51">
        <v>40918299</v>
      </c>
      <c r="E9" s="113">
        <v>197113</v>
      </c>
      <c r="F9" s="113"/>
      <c r="G9" s="113"/>
      <c r="H9" s="113"/>
      <c r="I9" s="113"/>
      <c r="J9" s="113">
        <v>-10578</v>
      </c>
      <c r="K9" s="113"/>
      <c r="L9" s="113"/>
      <c r="M9" s="113"/>
      <c r="N9" s="113"/>
      <c r="O9" s="113"/>
      <c r="P9" s="113"/>
      <c r="Q9" s="113">
        <v>-1363</v>
      </c>
      <c r="R9" s="113">
        <v>69988</v>
      </c>
      <c r="S9" s="52"/>
      <c r="T9" s="147"/>
      <c r="U9" s="147"/>
      <c r="V9" s="147">
        <v>153548</v>
      </c>
      <c r="W9" s="147"/>
      <c r="X9" s="147"/>
      <c r="Y9" s="147"/>
      <c r="Z9" s="147"/>
      <c r="AA9" s="147"/>
      <c r="AB9" s="147"/>
      <c r="AC9" s="147"/>
      <c r="AD9" s="147"/>
      <c r="AE9" s="147">
        <v>54064</v>
      </c>
      <c r="AF9" s="147"/>
      <c r="AG9" s="147"/>
      <c r="AH9" s="147">
        <v>777279</v>
      </c>
      <c r="AI9" s="128"/>
      <c r="AJ9" s="50"/>
      <c r="AK9" s="50">
        <f>189344+19360+52404+15544+44687+49332-4485+78280+47610+49332+32442+727+24476+88671+2992+6380+42420+74503+23844+189137+1320</f>
        <v>1028320</v>
      </c>
      <c r="AL9" s="50"/>
      <c r="AM9" s="50"/>
      <c r="AN9" s="50"/>
      <c r="AO9" s="50">
        <v>936182</v>
      </c>
      <c r="AP9" s="50">
        <v>2510</v>
      </c>
      <c r="AQ9" s="50">
        <v>119497</v>
      </c>
      <c r="AR9" s="50">
        <v>34043</v>
      </c>
      <c r="AS9" s="50">
        <v>47610</v>
      </c>
      <c r="AT9" s="50"/>
      <c r="AU9" s="50"/>
      <c r="AV9" s="50"/>
      <c r="AW9" s="50"/>
      <c r="AX9" s="50"/>
      <c r="AY9" s="50"/>
      <c r="AZ9" s="50"/>
      <c r="BA9" s="50">
        <v>400000</v>
      </c>
      <c r="BB9" s="50"/>
      <c r="BC9" s="50"/>
      <c r="BD9" s="50"/>
      <c r="BE9" s="50"/>
      <c r="BF9" s="50"/>
      <c r="BG9" s="50"/>
      <c r="BH9" s="50">
        <v>750000</v>
      </c>
      <c r="BI9" s="50"/>
      <c r="BJ9" s="50"/>
      <c r="BK9" s="50"/>
      <c r="BL9" s="50">
        <v>24300</v>
      </c>
      <c r="BM9" s="50"/>
      <c r="BN9" s="50"/>
      <c r="BO9" s="50"/>
      <c r="BP9" s="50"/>
      <c r="BQ9" s="50"/>
      <c r="BR9" s="50"/>
      <c r="BS9" s="50"/>
      <c r="BT9" s="50"/>
      <c r="BU9" s="50">
        <v>25500</v>
      </c>
      <c r="BV9" s="50"/>
      <c r="BW9" s="50"/>
      <c r="BX9" s="50"/>
      <c r="BY9" s="50"/>
      <c r="BZ9" s="50"/>
      <c r="CA9" s="50"/>
      <c r="CB9" s="50">
        <v>90000</v>
      </c>
      <c r="CC9" s="50"/>
      <c r="CD9" s="50"/>
      <c r="CE9" s="50"/>
      <c r="CF9" s="50">
        <v>39033</v>
      </c>
      <c r="CG9" s="50">
        <v>369278</v>
      </c>
      <c r="CH9" s="50"/>
      <c r="CI9" s="50"/>
      <c r="CJ9" s="50">
        <v>381746</v>
      </c>
      <c r="CK9" s="50">
        <v>28559</v>
      </c>
      <c r="CL9" s="52">
        <v>57372</v>
      </c>
      <c r="CM9" s="52">
        <v>75363</v>
      </c>
      <c r="CN9" s="52"/>
      <c r="CO9" s="52"/>
      <c r="CP9" s="52"/>
      <c r="CQ9" s="52"/>
      <c r="CR9" s="50">
        <v>953207</v>
      </c>
      <c r="CS9" s="50">
        <v>99802</v>
      </c>
      <c r="CT9" s="50"/>
      <c r="CU9" s="50"/>
      <c r="CV9" s="50">
        <v>-85752</v>
      </c>
      <c r="CW9" s="50"/>
      <c r="CX9" s="50"/>
      <c r="CY9" s="50"/>
      <c r="CZ9" s="50"/>
      <c r="DA9" s="50"/>
      <c r="DB9" s="50"/>
      <c r="DC9" s="50"/>
      <c r="DD9" s="50"/>
      <c r="DE9" s="50"/>
      <c r="DF9" s="50">
        <v>38431</v>
      </c>
      <c r="DG9" s="50"/>
      <c r="DH9" s="50"/>
      <c r="DI9" s="50"/>
      <c r="DJ9" s="50">
        <v>455400</v>
      </c>
      <c r="DK9" s="50"/>
      <c r="DL9" s="50"/>
      <c r="DM9" s="50">
        <v>194000</v>
      </c>
      <c r="DN9" s="50">
        <v>1956088</v>
      </c>
      <c r="DO9" s="50">
        <v>3270578</v>
      </c>
      <c r="DP9" s="50"/>
      <c r="DQ9" s="50"/>
      <c r="DR9" s="50"/>
      <c r="DS9" s="50"/>
      <c r="DT9" s="50">
        <v>96509</v>
      </c>
      <c r="DU9" s="50"/>
      <c r="DV9" s="50"/>
      <c r="DW9" s="50">
        <v>391218</v>
      </c>
      <c r="DX9" s="50">
        <v>14260</v>
      </c>
      <c r="DY9" s="50"/>
      <c r="DZ9" s="50">
        <v>14098</v>
      </c>
      <c r="EA9" s="50">
        <v>37058</v>
      </c>
      <c r="EB9" s="50">
        <v>-1199</v>
      </c>
      <c r="EC9" s="50">
        <v>4242</v>
      </c>
      <c r="ED9" s="117">
        <v>27090</v>
      </c>
      <c r="EE9" s="117"/>
      <c r="EF9" s="163"/>
      <c r="EG9" s="172">
        <v>16660</v>
      </c>
      <c r="EH9" s="175"/>
      <c r="EI9" s="182"/>
      <c r="EJ9" s="185"/>
      <c r="EK9" s="185">
        <v>16000</v>
      </c>
      <c r="EL9" s="175">
        <v>5000</v>
      </c>
    </row>
    <row r="10" spans="1:142" s="3" customFormat="1" x14ac:dyDescent="0.25">
      <c r="A10" s="4">
        <v>804</v>
      </c>
      <c r="B10" s="59" t="s">
        <v>4</v>
      </c>
      <c r="C10" s="57">
        <f t="shared" si="0"/>
        <v>18662029</v>
      </c>
      <c r="D10" s="51">
        <v>15626779</v>
      </c>
      <c r="E10" s="113">
        <v>80295</v>
      </c>
      <c r="F10" s="113"/>
      <c r="G10" s="113"/>
      <c r="H10" s="113">
        <v>-14864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>
        <v>252242</v>
      </c>
      <c r="S10" s="52"/>
      <c r="T10" s="147"/>
      <c r="U10" s="147">
        <v>-12318</v>
      </c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>
        <v>1063079</v>
      </c>
      <c r="AI10" s="128"/>
      <c r="AJ10" s="50"/>
      <c r="AK10" s="50">
        <f>5865+561+18955+7376+2312+2418+2076+396+4801+3450</f>
        <v>48210</v>
      </c>
      <c r="AL10" s="50"/>
      <c r="AM10" s="50"/>
      <c r="AN10" s="50"/>
      <c r="AO10" s="50">
        <v>1589</v>
      </c>
      <c r="AP10" s="50">
        <v>5636</v>
      </c>
      <c r="AQ10" s="50"/>
      <c r="AR10" s="50"/>
      <c r="AS10" s="50">
        <v>18240</v>
      </c>
      <c r="AT10" s="50"/>
      <c r="AU10" s="50"/>
      <c r="AV10" s="50"/>
      <c r="AW10" s="50"/>
      <c r="AX10" s="50"/>
      <c r="AY10" s="50"/>
      <c r="AZ10" s="50"/>
      <c r="BA10" s="50"/>
      <c r="BB10" s="50"/>
      <c r="BC10" s="50">
        <v>400000</v>
      </c>
      <c r="BD10" s="50"/>
      <c r="BE10" s="50"/>
      <c r="BF10" s="50"/>
      <c r="BG10" s="50"/>
      <c r="BH10" s="50"/>
      <c r="BI10" s="50"/>
      <c r="BJ10" s="50"/>
      <c r="BK10" s="50"/>
      <c r="BL10" s="50">
        <v>24300</v>
      </c>
      <c r="BM10" s="50"/>
      <c r="BN10" s="50"/>
      <c r="BO10" s="50"/>
      <c r="BP10" s="50"/>
      <c r="BQ10" s="50">
        <v>1952</v>
      </c>
      <c r="BR10" s="50">
        <v>93814</v>
      </c>
      <c r="BS10" s="50"/>
      <c r="BT10" s="50"/>
      <c r="BU10" s="50"/>
      <c r="BV10" s="50"/>
      <c r="BW10" s="50"/>
      <c r="BX10" s="50"/>
      <c r="BY10" s="50">
        <v>15733</v>
      </c>
      <c r="BZ10" s="50"/>
      <c r="CA10" s="50"/>
      <c r="CB10" s="50">
        <v>190000</v>
      </c>
      <c r="CC10" s="50">
        <v>79164</v>
      </c>
      <c r="CD10" s="50"/>
      <c r="CE10" s="50"/>
      <c r="CF10" s="50">
        <v>38676</v>
      </c>
      <c r="CG10" s="50">
        <v>153885</v>
      </c>
      <c r="CH10" s="50"/>
      <c r="CI10" s="50"/>
      <c r="CJ10" s="50">
        <v>149910</v>
      </c>
      <c r="CK10" s="50">
        <v>46393</v>
      </c>
      <c r="CL10" s="52">
        <v>33187</v>
      </c>
      <c r="CM10" s="52">
        <v>4000</v>
      </c>
      <c r="CN10" s="52"/>
      <c r="CO10" s="52"/>
      <c r="CP10" s="52"/>
      <c r="CQ10" s="52"/>
      <c r="CR10" s="50"/>
      <c r="CS10" s="50">
        <v>29304</v>
      </c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>
        <v>229025</v>
      </c>
      <c r="DG10" s="50"/>
      <c r="DH10" s="50"/>
      <c r="DI10" s="50"/>
      <c r="DJ10" s="50"/>
      <c r="DK10" s="50">
        <v>45739</v>
      </c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>
        <v>15588</v>
      </c>
      <c r="EA10" s="50">
        <v>10764</v>
      </c>
      <c r="EB10" s="50">
        <v>1199</v>
      </c>
      <c r="EC10" s="50"/>
      <c r="ED10" s="117">
        <v>22508</v>
      </c>
      <c r="EE10" s="117"/>
      <c r="EF10" s="163"/>
      <c r="EG10" s="172"/>
      <c r="EH10" s="175"/>
      <c r="EI10" s="182"/>
      <c r="EJ10" s="185"/>
      <c r="EK10" s="185"/>
      <c r="EL10" s="175">
        <v>8000</v>
      </c>
    </row>
    <row r="11" spans="1:142" s="3" customFormat="1" x14ac:dyDescent="0.25">
      <c r="A11" s="4">
        <v>806</v>
      </c>
      <c r="B11" s="59" t="s">
        <v>5</v>
      </c>
      <c r="C11" s="57">
        <f t="shared" si="0"/>
        <v>12557429</v>
      </c>
      <c r="D11" s="51">
        <v>10495978</v>
      </c>
      <c r="E11" s="113">
        <v>101777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>
        <v>185048</v>
      </c>
      <c r="S11" s="52"/>
      <c r="T11" s="147">
        <v>21889</v>
      </c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>
        <v>5000</v>
      </c>
      <c r="AH11" s="147"/>
      <c r="AI11" s="128"/>
      <c r="AJ11" s="50"/>
      <c r="AK11" s="50"/>
      <c r="AL11" s="50"/>
      <c r="AM11" s="50"/>
      <c r="AN11" s="50"/>
      <c r="AO11" s="50">
        <v>30838</v>
      </c>
      <c r="AP11" s="50">
        <v>1758</v>
      </c>
      <c r="AQ11" s="50">
        <v>4</v>
      </c>
      <c r="AR11" s="50">
        <v>89122</v>
      </c>
      <c r="AS11" s="50">
        <v>13680</v>
      </c>
      <c r="AT11" s="50"/>
      <c r="AU11" s="50"/>
      <c r="AV11" s="50"/>
      <c r="AW11" s="50"/>
      <c r="AX11" s="50"/>
      <c r="AY11" s="50"/>
      <c r="AZ11" s="50"/>
      <c r="BA11" s="50">
        <v>400000</v>
      </c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>
        <v>24300</v>
      </c>
      <c r="BM11" s="50">
        <v>4322</v>
      </c>
      <c r="BN11" s="50"/>
      <c r="BO11" s="50"/>
      <c r="BP11" s="50">
        <v>570109</v>
      </c>
      <c r="BQ11" s="50"/>
      <c r="BR11" s="50">
        <v>271245</v>
      </c>
      <c r="BS11" s="50"/>
      <c r="BT11" s="50"/>
      <c r="BU11" s="50"/>
      <c r="BV11" s="50"/>
      <c r="BW11" s="50"/>
      <c r="BX11" s="50"/>
      <c r="BY11" s="50"/>
      <c r="BZ11" s="50"/>
      <c r="CA11" s="50"/>
      <c r="CB11" s="50">
        <v>161730</v>
      </c>
      <c r="CC11" s="50"/>
      <c r="CD11" s="50"/>
      <c r="CE11" s="50"/>
      <c r="CF11" s="50"/>
      <c r="CG11" s="50">
        <v>168890</v>
      </c>
      <c r="CH11" s="50"/>
      <c r="CI11" s="50"/>
      <c r="CJ11" s="50"/>
      <c r="CK11" s="50"/>
      <c r="CL11" s="52"/>
      <c r="CM11" s="52"/>
      <c r="CN11" s="52"/>
      <c r="CO11" s="52"/>
      <c r="CP11" s="52"/>
      <c r="CQ11" s="52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>
        <v>5355</v>
      </c>
      <c r="EA11" s="50">
        <v>24699</v>
      </c>
      <c r="EB11" s="50"/>
      <c r="EC11" s="50"/>
      <c r="ED11" s="117">
        <v>21573</v>
      </c>
      <c r="EE11" s="117"/>
      <c r="EF11" s="163"/>
      <c r="EG11" s="172">
        <v>4170</v>
      </c>
      <c r="EH11" s="175"/>
      <c r="EI11" s="182"/>
      <c r="EJ11" s="185"/>
      <c r="EK11" s="185">
        <v>7500</v>
      </c>
      <c r="EL11" s="175">
        <v>-51558</v>
      </c>
    </row>
    <row r="12" spans="1:142" s="3" customFormat="1" x14ac:dyDescent="0.25">
      <c r="A12" s="4">
        <v>843</v>
      </c>
      <c r="B12" s="59" t="s">
        <v>6</v>
      </c>
      <c r="C12" s="57">
        <f t="shared" si="0"/>
        <v>27584244</v>
      </c>
      <c r="D12" s="51">
        <v>21364935</v>
      </c>
      <c r="E12" s="113">
        <v>96228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>
        <v>3142</v>
      </c>
      <c r="S12" s="52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>
        <v>376626</v>
      </c>
      <c r="AF12" s="147"/>
      <c r="AG12" s="147"/>
      <c r="AH12" s="147">
        <v>36987</v>
      </c>
      <c r="AI12" s="128"/>
      <c r="AJ12" s="50"/>
      <c r="AK12" s="50">
        <f>3541+21133+42312</f>
        <v>66986</v>
      </c>
      <c r="AL12" s="50"/>
      <c r="AM12" s="50"/>
      <c r="AN12" s="50"/>
      <c r="AO12" s="50"/>
      <c r="AP12" s="50">
        <v>1419</v>
      </c>
      <c r="AQ12" s="50"/>
      <c r="AR12" s="50">
        <v>2</v>
      </c>
      <c r="AS12" s="50">
        <v>23187</v>
      </c>
      <c r="AT12" s="50"/>
      <c r="AU12" s="50"/>
      <c r="AV12" s="50"/>
      <c r="AW12" s="50"/>
      <c r="AX12" s="50"/>
      <c r="AY12" s="50"/>
      <c r="AZ12" s="50"/>
      <c r="BA12" s="50">
        <v>400000</v>
      </c>
      <c r="BB12" s="50"/>
      <c r="BC12" s="50"/>
      <c r="BD12" s="50"/>
      <c r="BE12" s="50"/>
      <c r="BF12" s="50"/>
      <c r="BG12" s="50">
        <v>434035</v>
      </c>
      <c r="BH12" s="50"/>
      <c r="BI12" s="50"/>
      <c r="BJ12" s="50"/>
      <c r="BK12" s="50"/>
      <c r="BL12" s="50">
        <v>24300</v>
      </c>
      <c r="BM12" s="50"/>
      <c r="BN12" s="50"/>
      <c r="BO12" s="50"/>
      <c r="BP12" s="50">
        <v>393462</v>
      </c>
      <c r="BQ12" s="50">
        <v>74144</v>
      </c>
      <c r="BR12" s="50">
        <v>22434</v>
      </c>
      <c r="BS12" s="50"/>
      <c r="BT12" s="50"/>
      <c r="BU12" s="50"/>
      <c r="BV12" s="50"/>
      <c r="BW12" s="50"/>
      <c r="BX12" s="50"/>
      <c r="BY12" s="50"/>
      <c r="BZ12" s="50"/>
      <c r="CA12" s="50"/>
      <c r="CB12" s="50">
        <v>130914</v>
      </c>
      <c r="CC12" s="50"/>
      <c r="CD12" s="50"/>
      <c r="CE12" s="50"/>
      <c r="CF12" s="50"/>
      <c r="CG12" s="50">
        <v>159726</v>
      </c>
      <c r="CH12" s="50"/>
      <c r="CI12" s="50"/>
      <c r="CJ12" s="50">
        <v>215671</v>
      </c>
      <c r="CK12" s="50">
        <v>15118</v>
      </c>
      <c r="CL12" s="52">
        <v>40219</v>
      </c>
      <c r="CM12" s="52">
        <v>47000</v>
      </c>
      <c r="CN12" s="52"/>
      <c r="CO12" s="52"/>
      <c r="CP12" s="52"/>
      <c r="CQ12" s="52"/>
      <c r="CR12" s="50"/>
      <c r="CS12" s="50">
        <v>25877</v>
      </c>
      <c r="CT12" s="50"/>
      <c r="CU12" s="50"/>
      <c r="CV12" s="50">
        <v>-9876</v>
      </c>
      <c r="CW12" s="50">
        <v>19295</v>
      </c>
      <c r="CX12" s="50"/>
      <c r="CY12" s="50"/>
      <c r="CZ12" s="50">
        <v>100000</v>
      </c>
      <c r="DA12" s="50"/>
      <c r="DB12" s="50"/>
      <c r="DC12" s="50"/>
      <c r="DD12" s="50"/>
      <c r="DE12" s="50"/>
      <c r="DF12" s="50">
        <v>8461</v>
      </c>
      <c r="DG12" s="50"/>
      <c r="DH12" s="50"/>
      <c r="DI12" s="50"/>
      <c r="DJ12" s="50">
        <v>320087</v>
      </c>
      <c r="DK12" s="50"/>
      <c r="DL12" s="50"/>
      <c r="DM12" s="50"/>
      <c r="DN12" s="50">
        <v>1051315</v>
      </c>
      <c r="DO12" s="50">
        <v>1757799</v>
      </c>
      <c r="DP12" s="50"/>
      <c r="DQ12" s="50"/>
      <c r="DR12" s="50"/>
      <c r="DS12" s="50"/>
      <c r="DT12" s="50">
        <v>51869</v>
      </c>
      <c r="DU12" s="50"/>
      <c r="DV12" s="50"/>
      <c r="DW12" s="50">
        <v>210263</v>
      </c>
      <c r="DX12" s="50">
        <v>7664</v>
      </c>
      <c r="DY12" s="50"/>
      <c r="DZ12" s="50">
        <v>12119</v>
      </c>
      <c r="EA12" s="50">
        <v>39432</v>
      </c>
      <c r="EB12" s="50"/>
      <c r="EC12" s="50">
        <v>12318</v>
      </c>
      <c r="ED12" s="117">
        <v>23441</v>
      </c>
      <c r="EE12" s="117">
        <v>22645</v>
      </c>
      <c r="EF12" s="163"/>
      <c r="EG12" s="172"/>
      <c r="EH12" s="175"/>
      <c r="EI12" s="182"/>
      <c r="EJ12" s="185"/>
      <c r="EK12" s="185"/>
      <c r="EL12" s="175">
        <v>5000</v>
      </c>
    </row>
    <row r="13" spans="1:142" s="3" customFormat="1" x14ac:dyDescent="0.25">
      <c r="A13" s="4">
        <v>807</v>
      </c>
      <c r="B13" s="59" t="s">
        <v>7</v>
      </c>
      <c r="C13" s="57">
        <f t="shared" si="0"/>
        <v>20923969</v>
      </c>
      <c r="D13" s="51">
        <v>16232232</v>
      </c>
      <c r="E13" s="113">
        <v>89619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>
        <v>138638</v>
      </c>
      <c r="S13" s="52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>
        <v>1354024</v>
      </c>
      <c r="AI13" s="128"/>
      <c r="AJ13" s="50"/>
      <c r="AK13" s="50">
        <f>14611+1894+990+4523+1663+671+2092+15923+9995+2501+1716+1760+737+3548+595</f>
        <v>63219</v>
      </c>
      <c r="AL13" s="50"/>
      <c r="AM13" s="50"/>
      <c r="AN13" s="50"/>
      <c r="AO13" s="50"/>
      <c r="AP13" s="50">
        <v>1855</v>
      </c>
      <c r="AQ13" s="50">
        <v>65953</v>
      </c>
      <c r="AR13" s="50">
        <v>168407</v>
      </c>
      <c r="AS13" s="50">
        <v>15149</v>
      </c>
      <c r="AT13" s="50"/>
      <c r="AU13" s="50"/>
      <c r="AV13" s="50"/>
      <c r="AW13" s="50"/>
      <c r="AX13" s="50"/>
      <c r="AY13" s="50"/>
      <c r="AZ13" s="50">
        <v>325698</v>
      </c>
      <c r="BA13" s="50">
        <v>320693</v>
      </c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>
        <v>24300</v>
      </c>
      <c r="BM13" s="50"/>
      <c r="BN13" s="50"/>
      <c r="BO13" s="50"/>
      <c r="BP13" s="50">
        <v>517461</v>
      </c>
      <c r="BQ13" s="50">
        <v>163116</v>
      </c>
      <c r="BR13" s="50">
        <v>242693</v>
      </c>
      <c r="BS13" s="50"/>
      <c r="BT13" s="50"/>
      <c r="BU13" s="50">
        <v>11915</v>
      </c>
      <c r="BV13" s="50"/>
      <c r="BW13" s="50">
        <v>13358</v>
      </c>
      <c r="BX13" s="50"/>
      <c r="BY13" s="50"/>
      <c r="BZ13" s="50"/>
      <c r="CA13" s="50"/>
      <c r="CB13" s="50">
        <v>77260</v>
      </c>
      <c r="CC13" s="50"/>
      <c r="CD13" s="50"/>
      <c r="CE13" s="50"/>
      <c r="CF13" s="50"/>
      <c r="CG13" s="50">
        <v>122829</v>
      </c>
      <c r="CH13" s="50"/>
      <c r="CI13" s="50"/>
      <c r="CJ13" s="50">
        <v>310011</v>
      </c>
      <c r="CK13" s="50">
        <v>17606</v>
      </c>
      <c r="CL13" s="52"/>
      <c r="CM13" s="52"/>
      <c r="CN13" s="52"/>
      <c r="CO13" s="52"/>
      <c r="CP13" s="52"/>
      <c r="CQ13" s="52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>
        <v>396864</v>
      </c>
      <c r="DG13" s="50"/>
      <c r="DH13" s="50"/>
      <c r="DI13" s="50"/>
      <c r="DJ13" s="50">
        <v>9038</v>
      </c>
      <c r="DK13" s="50"/>
      <c r="DL13" s="50"/>
      <c r="DM13" s="50">
        <v>194000</v>
      </c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>
        <v>12080</v>
      </c>
      <c r="EA13" s="50">
        <v>13297</v>
      </c>
      <c r="EB13" s="50"/>
      <c r="EC13" s="50"/>
      <c r="ED13" s="117">
        <v>22654</v>
      </c>
      <c r="EE13" s="117"/>
      <c r="EF13" s="163"/>
      <c r="EG13" s="172"/>
      <c r="EH13" s="175"/>
      <c r="EI13" s="182"/>
      <c r="EJ13" s="185"/>
      <c r="EK13" s="185"/>
      <c r="EL13" s="175"/>
    </row>
    <row r="14" spans="1:142" s="3" customFormat="1" x14ac:dyDescent="0.25">
      <c r="A14" s="4">
        <v>808</v>
      </c>
      <c r="B14" s="59" t="s">
        <v>8</v>
      </c>
      <c r="C14" s="57">
        <f t="shared" si="0"/>
        <v>36331730</v>
      </c>
      <c r="D14" s="51">
        <v>30097137</v>
      </c>
      <c r="E14" s="113">
        <v>149311</v>
      </c>
      <c r="F14" s="113"/>
      <c r="G14" s="113"/>
      <c r="H14" s="113"/>
      <c r="I14" s="113"/>
      <c r="J14" s="113"/>
      <c r="K14" s="113">
        <v>16342</v>
      </c>
      <c r="L14" s="113"/>
      <c r="M14" s="113"/>
      <c r="N14" s="113"/>
      <c r="O14" s="113"/>
      <c r="P14" s="113"/>
      <c r="Q14" s="113"/>
      <c r="R14" s="113">
        <v>537103</v>
      </c>
      <c r="S14" s="52"/>
      <c r="T14" s="147"/>
      <c r="U14" s="147"/>
      <c r="V14" s="147"/>
      <c r="W14" s="147"/>
      <c r="X14" s="147">
        <v>107397</v>
      </c>
      <c r="Y14" s="147"/>
      <c r="Z14" s="147"/>
      <c r="AA14" s="147"/>
      <c r="AB14" s="147"/>
      <c r="AC14" s="147"/>
      <c r="AD14" s="147"/>
      <c r="AE14" s="147"/>
      <c r="AF14" s="147">
        <v>-9622</v>
      </c>
      <c r="AG14" s="147"/>
      <c r="AH14" s="147">
        <v>463169</v>
      </c>
      <c r="AI14" s="128"/>
      <c r="AJ14" s="50"/>
      <c r="AK14" s="50">
        <f>13237+2783+4726+244+14362+2970+1210+319</f>
        <v>39851</v>
      </c>
      <c r="AL14" s="50"/>
      <c r="AM14" s="50"/>
      <c r="AN14" s="50"/>
      <c r="AO14" s="50">
        <v>278910</v>
      </c>
      <c r="AP14" s="50">
        <v>3253</v>
      </c>
      <c r="AQ14" s="50">
        <v>17</v>
      </c>
      <c r="AR14" s="50">
        <v>27</v>
      </c>
      <c r="AS14" s="50">
        <v>31998</v>
      </c>
      <c r="AT14" s="50"/>
      <c r="AU14" s="50"/>
      <c r="AV14" s="50"/>
      <c r="AW14" s="50"/>
      <c r="AX14" s="50"/>
      <c r="AY14" s="50"/>
      <c r="AZ14" s="50">
        <v>421858</v>
      </c>
      <c r="BA14" s="50">
        <v>399718</v>
      </c>
      <c r="BB14" s="50"/>
      <c r="BC14" s="50"/>
      <c r="BD14" s="50"/>
      <c r="BE14" s="50"/>
      <c r="BF14" s="50"/>
      <c r="BG14" s="50"/>
      <c r="BH14" s="50"/>
      <c r="BI14" s="50"/>
      <c r="BJ14" s="50"/>
      <c r="BK14" s="50">
        <v>500000</v>
      </c>
      <c r="BL14" s="50"/>
      <c r="BM14" s="50"/>
      <c r="BN14" s="50"/>
      <c r="BO14" s="50"/>
      <c r="BP14" s="50">
        <v>196421</v>
      </c>
      <c r="BQ14" s="50">
        <v>293313</v>
      </c>
      <c r="BR14" s="50">
        <v>30592</v>
      </c>
      <c r="BS14" s="50"/>
      <c r="BT14" s="50"/>
      <c r="BU14" s="50"/>
      <c r="BV14" s="50"/>
      <c r="BW14" s="50"/>
      <c r="BX14" s="50"/>
      <c r="BY14" s="50">
        <v>56705</v>
      </c>
      <c r="BZ14" s="50"/>
      <c r="CA14" s="50"/>
      <c r="CB14" s="50">
        <v>164152</v>
      </c>
      <c r="CC14" s="50"/>
      <c r="CD14" s="50"/>
      <c r="CE14" s="50"/>
      <c r="CF14" s="50">
        <v>40086</v>
      </c>
      <c r="CG14" s="50">
        <v>359814</v>
      </c>
      <c r="CH14" s="50"/>
      <c r="CI14" s="50"/>
      <c r="CJ14" s="50">
        <v>148363</v>
      </c>
      <c r="CK14" s="50">
        <v>20919</v>
      </c>
      <c r="CL14" s="52">
        <v>34821</v>
      </c>
      <c r="CM14" s="52">
        <v>8000</v>
      </c>
      <c r="CN14" s="52"/>
      <c r="CO14" s="52"/>
      <c r="CP14" s="52"/>
      <c r="CQ14" s="52"/>
      <c r="CR14" s="50"/>
      <c r="CS14" s="50">
        <v>190160</v>
      </c>
      <c r="CT14" s="50"/>
      <c r="CU14" s="50"/>
      <c r="CV14" s="50">
        <v>-26494</v>
      </c>
      <c r="CW14" s="50"/>
      <c r="CX14" s="50">
        <v>48130</v>
      </c>
      <c r="CY14" s="50"/>
      <c r="CZ14" s="50"/>
      <c r="DA14" s="50">
        <v>500890</v>
      </c>
      <c r="DB14" s="50">
        <v>277488</v>
      </c>
      <c r="DC14" s="50"/>
      <c r="DD14" s="50"/>
      <c r="DE14" s="50"/>
      <c r="DF14" s="50">
        <v>344752</v>
      </c>
      <c r="DG14" s="50"/>
      <c r="DH14" s="50"/>
      <c r="DI14" s="50"/>
      <c r="DJ14" s="50">
        <v>232791</v>
      </c>
      <c r="DK14" s="50"/>
      <c r="DL14" s="50"/>
      <c r="DM14" s="50"/>
      <c r="DN14" s="50"/>
      <c r="DO14" s="50">
        <v>266124</v>
      </c>
      <c r="DP14" s="50"/>
      <c r="DQ14" s="50"/>
      <c r="DR14" s="50"/>
      <c r="DS14" s="50"/>
      <c r="DT14" s="50">
        <v>7853</v>
      </c>
      <c r="DU14" s="50"/>
      <c r="DV14" s="50"/>
      <c r="DW14" s="50">
        <v>31833</v>
      </c>
      <c r="DX14" s="50">
        <v>1160</v>
      </c>
      <c r="DY14" s="50"/>
      <c r="DZ14" s="50">
        <v>25693</v>
      </c>
      <c r="EA14" s="50">
        <v>27801</v>
      </c>
      <c r="EB14" s="50"/>
      <c r="EC14" s="50"/>
      <c r="ED14" s="117">
        <v>24894</v>
      </c>
      <c r="EE14" s="117"/>
      <c r="EF14" s="163"/>
      <c r="EG14" s="172"/>
      <c r="EH14" s="175"/>
      <c r="EI14" s="182"/>
      <c r="EJ14" s="185">
        <v>-11000</v>
      </c>
      <c r="EK14" s="185"/>
      <c r="EL14" s="175"/>
    </row>
    <row r="15" spans="1:142" s="3" customFormat="1" x14ac:dyDescent="0.25">
      <c r="A15" s="4">
        <v>810</v>
      </c>
      <c r="B15" s="59" t="s">
        <v>9</v>
      </c>
      <c r="C15" s="57">
        <f t="shared" si="0"/>
        <v>78788509</v>
      </c>
      <c r="D15" s="51">
        <v>65441059</v>
      </c>
      <c r="E15" s="113">
        <v>200350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>
        <v>1366499</v>
      </c>
      <c r="S15" s="52"/>
      <c r="T15" s="147"/>
      <c r="U15" s="147"/>
      <c r="V15" s="147">
        <v>45281</v>
      </c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>
        <v>3732171</v>
      </c>
      <c r="AI15" s="128"/>
      <c r="AJ15" s="50"/>
      <c r="AK15" s="50">
        <f>18490+913+1962+1580+17408+17556+7572+21459+1288+1911+242+1760+19358+14239+2455+9022+39929+12364+4444+13319+8800+3320+10354+2475+910+13145+10828</f>
        <v>257103</v>
      </c>
      <c r="AL15" s="50"/>
      <c r="AM15" s="50"/>
      <c r="AN15" s="50"/>
      <c r="AO15" s="50">
        <v>1674843</v>
      </c>
      <c r="AP15" s="50">
        <v>98693</v>
      </c>
      <c r="AQ15" s="50">
        <v>113772</v>
      </c>
      <c r="AR15" s="50">
        <v>688159</v>
      </c>
      <c r="AS15" s="50">
        <v>61908</v>
      </c>
      <c r="AT15" s="50"/>
      <c r="AU15" s="50"/>
      <c r="AV15" s="50"/>
      <c r="AW15" s="50"/>
      <c r="AX15" s="50"/>
      <c r="AY15" s="50"/>
      <c r="AZ15" s="50">
        <v>400000</v>
      </c>
      <c r="BA15" s="50">
        <v>400000</v>
      </c>
      <c r="BB15" s="50"/>
      <c r="BC15" s="50"/>
      <c r="BD15" s="50"/>
      <c r="BE15" s="50">
        <v>500000</v>
      </c>
      <c r="BF15" s="50"/>
      <c r="BG15" s="50"/>
      <c r="BH15" s="50"/>
      <c r="BI15" s="50"/>
      <c r="BJ15" s="50"/>
      <c r="BK15" s="50"/>
      <c r="BL15" s="50">
        <v>24300</v>
      </c>
      <c r="BM15" s="50"/>
      <c r="BN15" s="50"/>
      <c r="BO15" s="50"/>
      <c r="BP15" s="50">
        <v>691798</v>
      </c>
      <c r="BQ15" s="50">
        <v>246942</v>
      </c>
      <c r="BR15" s="50">
        <v>391572</v>
      </c>
      <c r="BS15" s="50">
        <v>588669</v>
      </c>
      <c r="BT15" s="50"/>
      <c r="BU15" s="50">
        <v>43857</v>
      </c>
      <c r="BV15" s="50"/>
      <c r="BW15" s="50"/>
      <c r="BX15" s="50"/>
      <c r="BY15" s="50"/>
      <c r="BZ15" s="50"/>
      <c r="CA15" s="50"/>
      <c r="CB15" s="50">
        <v>42466</v>
      </c>
      <c r="CC15" s="50"/>
      <c r="CD15" s="50"/>
      <c r="CE15" s="50"/>
      <c r="CF15" s="50"/>
      <c r="CG15" s="50">
        <v>554959</v>
      </c>
      <c r="CH15" s="50"/>
      <c r="CI15" s="50"/>
      <c r="CJ15" s="50">
        <v>299374</v>
      </c>
      <c r="CK15" s="50"/>
      <c r="CL15" s="52"/>
      <c r="CM15" s="52">
        <v>4000</v>
      </c>
      <c r="CN15" s="52"/>
      <c r="CO15" s="52"/>
      <c r="CP15" s="52"/>
      <c r="CQ15" s="52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>
        <v>500000</v>
      </c>
      <c r="DE15" s="50">
        <v>250000</v>
      </c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>
        <v>37311</v>
      </c>
      <c r="EA15" s="50">
        <v>70297</v>
      </c>
      <c r="EB15" s="50"/>
      <c r="EC15" s="50">
        <v>16233</v>
      </c>
      <c r="ED15" s="117">
        <v>31249</v>
      </c>
      <c r="EE15" s="117"/>
      <c r="EF15" s="163"/>
      <c r="EG15" s="172"/>
      <c r="EH15" s="175"/>
      <c r="EI15" s="182"/>
      <c r="EJ15" s="185">
        <v>-9356</v>
      </c>
      <c r="EK15" s="185"/>
      <c r="EL15" s="175">
        <v>25000</v>
      </c>
    </row>
    <row r="16" spans="1:142" s="3" customFormat="1" x14ac:dyDescent="0.25">
      <c r="A16" s="4">
        <v>812</v>
      </c>
      <c r="B16" s="59" t="s">
        <v>10</v>
      </c>
      <c r="C16" s="57">
        <f t="shared" si="0"/>
        <v>17530269</v>
      </c>
      <c r="D16" s="51">
        <v>15126298</v>
      </c>
      <c r="E16" s="113">
        <v>66299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>
        <v>262572</v>
      </c>
      <c r="S16" s="52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28"/>
      <c r="AJ16" s="50"/>
      <c r="AK16" s="50">
        <v>2200</v>
      </c>
      <c r="AL16" s="50"/>
      <c r="AM16" s="50"/>
      <c r="AN16" s="50"/>
      <c r="AO16" s="50">
        <v>151067</v>
      </c>
      <c r="AP16" s="50">
        <v>103</v>
      </c>
      <c r="AQ16" s="50">
        <v>786</v>
      </c>
      <c r="AR16" s="50">
        <v>60</v>
      </c>
      <c r="AS16" s="50">
        <v>22105</v>
      </c>
      <c r="AT16" s="50"/>
      <c r="AU16" s="50"/>
      <c r="AV16" s="50"/>
      <c r="AW16" s="50"/>
      <c r="AX16" s="50"/>
      <c r="AY16" s="50"/>
      <c r="AZ16" s="50"/>
      <c r="BA16" s="50">
        <v>400000</v>
      </c>
      <c r="BB16" s="50"/>
      <c r="BC16" s="50"/>
      <c r="BD16" s="50"/>
      <c r="BE16" s="50">
        <v>500000</v>
      </c>
      <c r="BF16" s="50"/>
      <c r="BG16" s="50">
        <v>380511</v>
      </c>
      <c r="BH16" s="50"/>
      <c r="BI16" s="50"/>
      <c r="BJ16" s="50"/>
      <c r="BK16" s="50"/>
      <c r="BL16" s="50">
        <v>50160</v>
      </c>
      <c r="BM16" s="50"/>
      <c r="BN16" s="50"/>
      <c r="BO16" s="50"/>
      <c r="BP16" s="50"/>
      <c r="BQ16" s="50"/>
      <c r="BR16" s="50"/>
      <c r="BS16" s="50"/>
      <c r="BT16" s="50"/>
      <c r="BU16" s="50">
        <v>30167</v>
      </c>
      <c r="BV16" s="50"/>
      <c r="BW16" s="50"/>
      <c r="BX16" s="50"/>
      <c r="BY16" s="50"/>
      <c r="BZ16" s="50"/>
      <c r="CA16" s="50"/>
      <c r="CB16" s="50">
        <v>87936</v>
      </c>
      <c r="CC16" s="50"/>
      <c r="CD16" s="50"/>
      <c r="CE16" s="50"/>
      <c r="CF16" s="50"/>
      <c r="CG16" s="50">
        <v>179575</v>
      </c>
      <c r="CH16" s="50"/>
      <c r="CI16" s="50"/>
      <c r="CJ16" s="50">
        <v>193430</v>
      </c>
      <c r="CK16" s="50">
        <v>24758</v>
      </c>
      <c r="CL16" s="52"/>
      <c r="CM16" s="52"/>
      <c r="CN16" s="52"/>
      <c r="CO16" s="52"/>
      <c r="CP16" s="52"/>
      <c r="CQ16" s="52"/>
      <c r="CR16" s="50"/>
      <c r="CS16" s="50">
        <v>6436</v>
      </c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>
        <v>690</v>
      </c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>
        <v>9251</v>
      </c>
      <c r="EA16" s="50">
        <v>8440</v>
      </c>
      <c r="EB16" s="50"/>
      <c r="EC16" s="50"/>
      <c r="ED16" s="117">
        <v>22425</v>
      </c>
      <c r="EE16" s="117"/>
      <c r="EF16" s="163"/>
      <c r="EG16" s="172"/>
      <c r="EH16" s="175"/>
      <c r="EI16" s="182"/>
      <c r="EJ16" s="185"/>
      <c r="EK16" s="185"/>
      <c r="EL16" s="175">
        <v>5000</v>
      </c>
    </row>
    <row r="17" spans="1:142" s="3" customFormat="1" x14ac:dyDescent="0.25">
      <c r="A17" s="4">
        <v>814</v>
      </c>
      <c r="B17" s="59" t="s">
        <v>11</v>
      </c>
      <c r="C17" s="57">
        <f t="shared" si="0"/>
        <v>39292217</v>
      </c>
      <c r="D17" s="51">
        <v>34736786</v>
      </c>
      <c r="E17" s="113">
        <v>113174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>
        <v>236813</v>
      </c>
      <c r="S17" s="52"/>
      <c r="T17" s="147"/>
      <c r="U17" s="147"/>
      <c r="V17" s="147"/>
      <c r="W17" s="147">
        <v>-32391</v>
      </c>
      <c r="X17" s="147"/>
      <c r="Y17" s="147"/>
      <c r="Z17" s="147">
        <v>162968</v>
      </c>
      <c r="AA17" s="147"/>
      <c r="AB17" s="147"/>
      <c r="AC17" s="147"/>
      <c r="AD17" s="147"/>
      <c r="AE17" s="147"/>
      <c r="AF17" s="147"/>
      <c r="AG17" s="147"/>
      <c r="AH17" s="147">
        <v>889839</v>
      </c>
      <c r="AI17" s="128"/>
      <c r="AJ17" s="50"/>
      <c r="AK17" s="50">
        <f>5169+660+1760+1865+8058+494+1755+4664+3515+1920+17983</f>
        <v>47843</v>
      </c>
      <c r="AL17" s="50"/>
      <c r="AM17" s="50"/>
      <c r="AN17" s="50"/>
      <c r="AO17" s="50">
        <v>10</v>
      </c>
      <c r="AP17" s="50"/>
      <c r="AQ17" s="50">
        <v>100079</v>
      </c>
      <c r="AR17" s="50">
        <v>1992</v>
      </c>
      <c r="AS17" s="50">
        <v>32307</v>
      </c>
      <c r="AT17" s="50"/>
      <c r="AU17" s="50"/>
      <c r="AV17" s="50"/>
      <c r="AW17" s="50"/>
      <c r="AX17" s="50"/>
      <c r="AY17" s="50"/>
      <c r="AZ17" s="50">
        <v>409040</v>
      </c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>
        <v>500000</v>
      </c>
      <c r="BL17" s="50">
        <v>24300</v>
      </c>
      <c r="BM17" s="50"/>
      <c r="BN17" s="50"/>
      <c r="BO17" s="50"/>
      <c r="BP17" s="50"/>
      <c r="BQ17" s="50"/>
      <c r="BR17" s="50">
        <v>505780</v>
      </c>
      <c r="BS17" s="50"/>
      <c r="BT17" s="50"/>
      <c r="BU17" s="50">
        <v>52656</v>
      </c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>
        <v>415848</v>
      </c>
      <c r="CH17" s="50"/>
      <c r="CI17" s="50"/>
      <c r="CJ17" s="50">
        <v>287183</v>
      </c>
      <c r="CK17" s="50">
        <v>32905</v>
      </c>
      <c r="CL17" s="52">
        <v>39921</v>
      </c>
      <c r="CM17" s="52">
        <v>35971</v>
      </c>
      <c r="CN17" s="52"/>
      <c r="CO17" s="52"/>
      <c r="CP17" s="52"/>
      <c r="CQ17" s="52"/>
      <c r="CR17" s="50"/>
      <c r="CS17" s="50">
        <v>420081</v>
      </c>
      <c r="CT17" s="50"/>
      <c r="CU17" s="50"/>
      <c r="CV17" s="50">
        <v>-126270</v>
      </c>
      <c r="CW17" s="50"/>
      <c r="CX17" s="50">
        <v>100750</v>
      </c>
      <c r="CY17" s="50">
        <v>5030</v>
      </c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>
        <v>194000</v>
      </c>
      <c r="DN17" s="50"/>
      <c r="DO17" s="50">
        <v>367516</v>
      </c>
      <c r="DP17" s="50"/>
      <c r="DQ17" s="50"/>
      <c r="DR17" s="50"/>
      <c r="DS17" s="50"/>
      <c r="DT17" s="50"/>
      <c r="DU17" s="50">
        <v>-367516</v>
      </c>
      <c r="DV17" s="50"/>
      <c r="DW17" s="50">
        <v>43961</v>
      </c>
      <c r="DX17" s="50"/>
      <c r="DY17" s="50">
        <v>-43961</v>
      </c>
      <c r="DZ17" s="50">
        <v>25390</v>
      </c>
      <c r="EA17" s="50">
        <v>19559</v>
      </c>
      <c r="EB17" s="50"/>
      <c r="EC17" s="50">
        <v>34796</v>
      </c>
      <c r="ED17" s="117">
        <v>25857</v>
      </c>
      <c r="EE17" s="117"/>
      <c r="EF17" s="163"/>
      <c r="EG17" s="172"/>
      <c r="EH17" s="175"/>
      <c r="EI17" s="182"/>
      <c r="EJ17" s="185"/>
      <c r="EK17" s="185"/>
      <c r="EL17" s="175"/>
    </row>
    <row r="18" spans="1:142" s="3" customFormat="1" x14ac:dyDescent="0.25">
      <c r="A18" s="4">
        <v>816</v>
      </c>
      <c r="B18" s="59" t="s">
        <v>12</v>
      </c>
      <c r="C18" s="57">
        <f t="shared" si="0"/>
        <v>46880289</v>
      </c>
      <c r="D18" s="51">
        <v>38597716</v>
      </c>
      <c r="E18" s="113">
        <v>99123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>
        <v>404062</v>
      </c>
      <c r="S18" s="52"/>
      <c r="T18" s="147"/>
      <c r="U18" s="147"/>
      <c r="V18" s="147">
        <v>26340</v>
      </c>
      <c r="W18" s="147"/>
      <c r="X18" s="147"/>
      <c r="Y18" s="147"/>
      <c r="Z18" s="147"/>
      <c r="AA18" s="147"/>
      <c r="AB18" s="147">
        <v>15804</v>
      </c>
      <c r="AC18" s="147"/>
      <c r="AD18" s="147"/>
      <c r="AE18" s="147"/>
      <c r="AF18" s="147"/>
      <c r="AG18" s="147"/>
      <c r="AH18" s="147">
        <v>1120399</v>
      </c>
      <c r="AI18" s="128"/>
      <c r="AJ18" s="50"/>
      <c r="AK18" s="50">
        <f>123169+4327+61469+36807+57350+60301+940+4682+13290+25810+10132+5265+12944+5777+2998-208+1920+4224+27566-759+1815+7794+4840+7694+3449+11506</f>
        <v>495102</v>
      </c>
      <c r="AL18" s="50">
        <v>2093</v>
      </c>
      <c r="AM18" s="50"/>
      <c r="AN18" s="50"/>
      <c r="AO18" s="50">
        <v>1118452</v>
      </c>
      <c r="AP18" s="50">
        <v>29221</v>
      </c>
      <c r="AQ18" s="50">
        <v>241721</v>
      </c>
      <c r="AR18" s="50">
        <v>246272</v>
      </c>
      <c r="AS18" s="50">
        <v>51861</v>
      </c>
      <c r="AT18" s="50"/>
      <c r="AU18" s="50"/>
      <c r="AV18" s="50"/>
      <c r="AW18" s="50">
        <v>10000</v>
      </c>
      <c r="AX18" s="50"/>
      <c r="AY18" s="50"/>
      <c r="AZ18" s="50">
        <v>399991</v>
      </c>
      <c r="BA18" s="50">
        <v>358141</v>
      </c>
      <c r="BB18" s="50"/>
      <c r="BC18" s="50"/>
      <c r="BD18" s="50"/>
      <c r="BE18" s="50"/>
      <c r="BF18" s="50"/>
      <c r="BG18" s="50"/>
      <c r="BH18" s="50">
        <v>495770</v>
      </c>
      <c r="BI18" s="50"/>
      <c r="BJ18" s="50"/>
      <c r="BK18" s="50"/>
      <c r="BL18" s="50">
        <v>4230</v>
      </c>
      <c r="BM18" s="50"/>
      <c r="BN18" s="50"/>
      <c r="BO18" s="50"/>
      <c r="BP18" s="50">
        <v>237848</v>
      </c>
      <c r="BQ18" s="50"/>
      <c r="BR18" s="50">
        <v>218220</v>
      </c>
      <c r="BS18" s="50"/>
      <c r="BT18" s="50"/>
      <c r="BU18" s="50">
        <v>53816</v>
      </c>
      <c r="BV18" s="50"/>
      <c r="BW18" s="50"/>
      <c r="BX18" s="50"/>
      <c r="BY18" s="50">
        <v>31913</v>
      </c>
      <c r="BZ18" s="50"/>
      <c r="CA18" s="50"/>
      <c r="CB18" s="50">
        <v>88625</v>
      </c>
      <c r="CC18" s="50"/>
      <c r="CD18" s="50"/>
      <c r="CE18" s="50"/>
      <c r="CF18" s="50">
        <v>41033</v>
      </c>
      <c r="CG18" s="50">
        <v>373499</v>
      </c>
      <c r="CH18" s="50"/>
      <c r="CI18" s="50"/>
      <c r="CJ18" s="50">
        <v>363790</v>
      </c>
      <c r="CK18" s="50">
        <v>37969</v>
      </c>
      <c r="CL18" s="52">
        <v>48463</v>
      </c>
      <c r="CM18" s="52">
        <v>16000</v>
      </c>
      <c r="CN18" s="52"/>
      <c r="CO18" s="52"/>
      <c r="CP18" s="52"/>
      <c r="CQ18" s="52"/>
      <c r="CR18" s="50"/>
      <c r="CS18" s="50">
        <v>99772</v>
      </c>
      <c r="CT18" s="50"/>
      <c r="CU18" s="50"/>
      <c r="CV18" s="50">
        <v>-29154</v>
      </c>
      <c r="CW18" s="50"/>
      <c r="CX18" s="50"/>
      <c r="CY18" s="50"/>
      <c r="CZ18" s="50"/>
      <c r="DA18" s="50">
        <v>923448</v>
      </c>
      <c r="DB18" s="50">
        <v>251103</v>
      </c>
      <c r="DC18" s="50"/>
      <c r="DD18" s="50"/>
      <c r="DE18" s="50"/>
      <c r="DF18" s="50"/>
      <c r="DG18" s="50"/>
      <c r="DH18" s="50"/>
      <c r="DI18" s="50"/>
      <c r="DJ18" s="50">
        <v>284498</v>
      </c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>
        <v>15348</v>
      </c>
      <c r="EA18" s="50">
        <v>61137</v>
      </c>
      <c r="EB18" s="50"/>
      <c r="EC18" s="50">
        <v>15907</v>
      </c>
      <c r="ED18" s="117">
        <v>26586</v>
      </c>
      <c r="EE18" s="117"/>
      <c r="EF18" s="163"/>
      <c r="EG18" s="172">
        <v>4170</v>
      </c>
      <c r="EH18" s="175"/>
      <c r="EI18" s="182"/>
      <c r="EJ18" s="185"/>
      <c r="EK18" s="185"/>
      <c r="EL18" s="175"/>
    </row>
    <row r="19" spans="1:142" s="3" customFormat="1" x14ac:dyDescent="0.25">
      <c r="A19" s="4">
        <v>818</v>
      </c>
      <c r="B19" s="59" t="s">
        <v>13</v>
      </c>
      <c r="C19" s="57">
        <f t="shared" si="0"/>
        <v>139575715</v>
      </c>
      <c r="D19" s="51">
        <v>119468672</v>
      </c>
      <c r="E19" s="113">
        <v>167947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>
        <v>1092087</v>
      </c>
      <c r="S19" s="52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>
        <v>1419901</v>
      </c>
      <c r="AE19" s="147"/>
      <c r="AF19" s="147"/>
      <c r="AG19" s="147"/>
      <c r="AH19" s="147">
        <v>6264802</v>
      </c>
      <c r="AI19" s="128"/>
      <c r="AJ19" s="50"/>
      <c r="AK19" s="50">
        <f>57355+10684+8645+24168-803+76389</f>
        <v>176438</v>
      </c>
      <c r="AL19" s="50">
        <v>7247</v>
      </c>
      <c r="AM19" s="50"/>
      <c r="AN19" s="50"/>
      <c r="AO19" s="50">
        <v>1409762</v>
      </c>
      <c r="AP19" s="50">
        <v>102</v>
      </c>
      <c r="AQ19" s="50">
        <v>687924</v>
      </c>
      <c r="AR19" s="50">
        <v>1332944</v>
      </c>
      <c r="AS19" s="50">
        <v>96611</v>
      </c>
      <c r="AT19" s="50"/>
      <c r="AU19" s="50"/>
      <c r="AV19" s="50"/>
      <c r="AW19" s="50"/>
      <c r="AX19" s="50"/>
      <c r="AY19" s="50"/>
      <c r="AZ19" s="50">
        <v>375403</v>
      </c>
      <c r="BA19" s="50"/>
      <c r="BB19" s="50"/>
      <c r="BC19" s="50"/>
      <c r="BD19" s="50"/>
      <c r="BE19" s="50"/>
      <c r="BF19" s="50"/>
      <c r="BG19" s="50"/>
      <c r="BH19" s="50"/>
      <c r="BI19" s="50"/>
      <c r="BJ19" s="50">
        <v>500000</v>
      </c>
      <c r="BK19" s="50"/>
      <c r="BL19" s="50">
        <v>24300</v>
      </c>
      <c r="BM19" s="50"/>
      <c r="BN19" s="50"/>
      <c r="BO19" s="50"/>
      <c r="BP19" s="50">
        <v>1273900</v>
      </c>
      <c r="BQ19" s="50">
        <v>283836</v>
      </c>
      <c r="BR19" s="50">
        <v>2041474</v>
      </c>
      <c r="BS19" s="50"/>
      <c r="BT19" s="50"/>
      <c r="BU19" s="50"/>
      <c r="BV19" s="50"/>
      <c r="BW19" s="50"/>
      <c r="BX19" s="50"/>
      <c r="BY19" s="50">
        <v>160352</v>
      </c>
      <c r="BZ19" s="50"/>
      <c r="CA19" s="50"/>
      <c r="CB19" s="50">
        <v>39582</v>
      </c>
      <c r="CC19" s="50"/>
      <c r="CD19" s="50"/>
      <c r="CE19" s="50"/>
      <c r="CF19" s="50"/>
      <c r="CG19" s="50">
        <v>950222</v>
      </c>
      <c r="CH19" s="50"/>
      <c r="CI19" s="50"/>
      <c r="CJ19" s="50">
        <v>1413427</v>
      </c>
      <c r="CK19" s="50"/>
      <c r="CL19" s="52">
        <v>147076</v>
      </c>
      <c r="CM19" s="52">
        <v>32750</v>
      </c>
      <c r="CN19" s="52"/>
      <c r="CO19" s="52"/>
      <c r="CP19" s="52"/>
      <c r="CQ19" s="52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>
        <v>18588</v>
      </c>
      <c r="EA19" s="50">
        <v>148917</v>
      </c>
      <c r="EB19" s="50"/>
      <c r="EC19" s="50"/>
      <c r="ED19" s="117">
        <v>41451</v>
      </c>
      <c r="EE19" s="117"/>
      <c r="EF19" s="163"/>
      <c r="EG19" s="172"/>
      <c r="EH19" s="175"/>
      <c r="EI19" s="182"/>
      <c r="EJ19" s="185"/>
      <c r="EK19" s="185"/>
      <c r="EL19" s="175"/>
    </row>
    <row r="20" spans="1:142" s="3" customFormat="1" x14ac:dyDescent="0.25">
      <c r="A20" s="4">
        <v>820</v>
      </c>
      <c r="B20" s="59" t="s">
        <v>14</v>
      </c>
      <c r="C20" s="57">
        <f t="shared" si="0"/>
        <v>30339830</v>
      </c>
      <c r="D20" s="51">
        <v>25213161</v>
      </c>
      <c r="E20" s="113">
        <v>40192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>
        <v>9771</v>
      </c>
      <c r="S20" s="52"/>
      <c r="T20" s="147"/>
      <c r="U20" s="147"/>
      <c r="V20" s="147"/>
      <c r="W20" s="147"/>
      <c r="X20" s="147">
        <v>97699</v>
      </c>
      <c r="Y20" s="147"/>
      <c r="Z20" s="147"/>
      <c r="AA20" s="147"/>
      <c r="AB20" s="147"/>
      <c r="AC20" s="147"/>
      <c r="AD20" s="147"/>
      <c r="AE20" s="147"/>
      <c r="AF20" s="147"/>
      <c r="AG20" s="147"/>
      <c r="AH20" s="147">
        <v>801808</v>
      </c>
      <c r="AI20" s="128"/>
      <c r="AJ20" s="50">
        <v>148509</v>
      </c>
      <c r="AK20" s="50">
        <f>43549+3004+6600+2558+10182-5280+5115+3713+374+3933+5121+1274+7040+7906+14036+15934+12957+1763-7495</f>
        <v>132284</v>
      </c>
      <c r="AL20" s="50"/>
      <c r="AM20" s="50"/>
      <c r="AN20" s="50"/>
      <c r="AO20" s="50">
        <v>207237</v>
      </c>
      <c r="AP20" s="50">
        <v>11199</v>
      </c>
      <c r="AQ20" s="50">
        <v>13023</v>
      </c>
      <c r="AR20" s="50">
        <v>225170</v>
      </c>
      <c r="AS20" s="50">
        <v>29988</v>
      </c>
      <c r="AT20" s="50"/>
      <c r="AU20" s="50"/>
      <c r="AV20" s="50"/>
      <c r="AW20" s="50"/>
      <c r="AX20" s="50"/>
      <c r="AY20" s="50"/>
      <c r="AZ20" s="50">
        <v>400000</v>
      </c>
      <c r="BA20" s="50"/>
      <c r="BB20" s="50"/>
      <c r="BC20" s="50">
        <v>400000</v>
      </c>
      <c r="BD20" s="50"/>
      <c r="BE20" s="50"/>
      <c r="BF20" s="50"/>
      <c r="BG20" s="50">
        <v>490317</v>
      </c>
      <c r="BH20" s="50"/>
      <c r="BI20" s="50"/>
      <c r="BJ20" s="50"/>
      <c r="BK20" s="50">
        <v>500000</v>
      </c>
      <c r="BL20" s="50"/>
      <c r="BM20" s="50"/>
      <c r="BN20" s="50"/>
      <c r="BO20" s="50"/>
      <c r="BP20" s="50"/>
      <c r="BQ20" s="50">
        <v>339163</v>
      </c>
      <c r="BR20" s="50">
        <v>377295</v>
      </c>
      <c r="BS20" s="50"/>
      <c r="BT20" s="50"/>
      <c r="BU20" s="50"/>
      <c r="BV20" s="50"/>
      <c r="BW20" s="50"/>
      <c r="BX20" s="50"/>
      <c r="BY20" s="50"/>
      <c r="BZ20" s="50"/>
      <c r="CA20" s="50"/>
      <c r="CB20" s="50">
        <v>150372</v>
      </c>
      <c r="CC20" s="50"/>
      <c r="CD20" s="50"/>
      <c r="CE20" s="50"/>
      <c r="CF20" s="50"/>
      <c r="CG20" s="50">
        <v>198573</v>
      </c>
      <c r="CH20" s="50"/>
      <c r="CI20" s="50"/>
      <c r="CJ20" s="50">
        <v>77075</v>
      </c>
      <c r="CK20" s="50"/>
      <c r="CL20" s="52"/>
      <c r="CM20" s="52">
        <v>9046</v>
      </c>
      <c r="CN20" s="52"/>
      <c r="CO20" s="52">
        <v>-6500</v>
      </c>
      <c r="CP20" s="52"/>
      <c r="CQ20" s="52"/>
      <c r="CR20" s="50"/>
      <c r="CS20" s="50">
        <v>96783</v>
      </c>
      <c r="CT20" s="50"/>
      <c r="CU20" s="50">
        <v>-2028</v>
      </c>
      <c r="CV20" s="50">
        <v>-47919</v>
      </c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>
        <v>4227</v>
      </c>
      <c r="DH20" s="50"/>
      <c r="DI20" s="50"/>
      <c r="DJ20" s="50">
        <v>78752</v>
      </c>
      <c r="DK20" s="50"/>
      <c r="DL20" s="50"/>
      <c r="DM20" s="50"/>
      <c r="DN20" s="50"/>
      <c r="DO20" s="50">
        <v>254120</v>
      </c>
      <c r="DP20" s="50"/>
      <c r="DQ20" s="50"/>
      <c r="DR20" s="50"/>
      <c r="DS20" s="50"/>
      <c r="DT20" s="50">
        <v>7499</v>
      </c>
      <c r="DU20" s="50"/>
      <c r="DV20" s="50"/>
      <c r="DW20" s="50">
        <v>30397</v>
      </c>
      <c r="DX20" s="50">
        <v>1108</v>
      </c>
      <c r="DY20" s="50"/>
      <c r="DZ20" s="50">
        <v>22402</v>
      </c>
      <c r="EA20" s="50">
        <v>16943</v>
      </c>
      <c r="EB20" s="50"/>
      <c r="EC20" s="50">
        <v>32</v>
      </c>
      <c r="ED20" s="117">
        <v>24132</v>
      </c>
      <c r="EE20" s="117"/>
      <c r="EF20" s="163"/>
      <c r="EG20" s="172"/>
      <c r="EH20" s="175"/>
      <c r="EI20" s="182"/>
      <c r="EJ20" s="185"/>
      <c r="EK20" s="185"/>
      <c r="EL20" s="175">
        <v>-12000</v>
      </c>
    </row>
    <row r="21" spans="1:142" s="3" customFormat="1" x14ac:dyDescent="0.25">
      <c r="A21" s="4">
        <v>858</v>
      </c>
      <c r="B21" s="59" t="s">
        <v>15</v>
      </c>
      <c r="C21" s="57">
        <f t="shared" si="0"/>
        <v>35515917</v>
      </c>
      <c r="D21" s="51">
        <v>29043875</v>
      </c>
      <c r="E21" s="113">
        <v>68403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52">
        <v>10536</v>
      </c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28"/>
      <c r="AJ21" s="50"/>
      <c r="AK21" s="50">
        <f>550+1595</f>
        <v>2145</v>
      </c>
      <c r="AL21" s="50"/>
      <c r="AM21" s="50"/>
      <c r="AN21" s="50"/>
      <c r="AO21" s="50">
        <v>1947431</v>
      </c>
      <c r="AP21" s="50">
        <v>1054</v>
      </c>
      <c r="AQ21" s="50">
        <v>210526</v>
      </c>
      <c r="AR21" s="50">
        <v>358866</v>
      </c>
      <c r="AS21" s="50">
        <v>29370</v>
      </c>
      <c r="AT21" s="50"/>
      <c r="AU21" s="50"/>
      <c r="AV21" s="50"/>
      <c r="AW21" s="50"/>
      <c r="AX21" s="50"/>
      <c r="AY21" s="50"/>
      <c r="AZ21" s="50">
        <v>392225</v>
      </c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>
        <v>24300</v>
      </c>
      <c r="BM21" s="50"/>
      <c r="BN21" s="50"/>
      <c r="BO21" s="50"/>
      <c r="BP21" s="50">
        <v>1915011</v>
      </c>
      <c r="BQ21" s="50">
        <v>58810</v>
      </c>
      <c r="BR21" s="50">
        <v>224338</v>
      </c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>
        <v>243673</v>
      </c>
      <c r="CH21" s="50"/>
      <c r="CI21" s="50"/>
      <c r="CJ21" s="50">
        <v>353054</v>
      </c>
      <c r="CK21" s="50"/>
      <c r="CL21" s="52">
        <v>37527</v>
      </c>
      <c r="CM21" s="52">
        <v>2000</v>
      </c>
      <c r="CN21" s="52"/>
      <c r="CO21" s="52"/>
      <c r="CP21" s="52"/>
      <c r="CQ21" s="52"/>
      <c r="CR21" s="50"/>
      <c r="CS21" s="50">
        <v>19250</v>
      </c>
      <c r="CT21" s="50"/>
      <c r="CU21" s="50"/>
      <c r="CV21" s="50">
        <v>-17250</v>
      </c>
      <c r="CW21" s="50"/>
      <c r="CX21" s="50"/>
      <c r="CY21" s="50"/>
      <c r="CZ21" s="50"/>
      <c r="DA21" s="50"/>
      <c r="DB21" s="50"/>
      <c r="DC21" s="50"/>
      <c r="DD21" s="50"/>
      <c r="DE21" s="50"/>
      <c r="DF21" s="50">
        <v>393556</v>
      </c>
      <c r="DG21" s="50"/>
      <c r="DH21" s="50"/>
      <c r="DI21" s="50"/>
      <c r="DJ21" s="50">
        <v>131037</v>
      </c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>
        <v>16263</v>
      </c>
      <c r="EA21" s="50"/>
      <c r="EB21" s="50"/>
      <c r="EC21" s="50">
        <v>24841</v>
      </c>
      <c r="ED21" s="117">
        <v>25076</v>
      </c>
      <c r="EE21" s="117"/>
      <c r="EF21" s="163"/>
      <c r="EG21" s="172"/>
      <c r="EH21" s="175"/>
      <c r="EI21" s="182"/>
      <c r="EJ21" s="185"/>
      <c r="EK21" s="185"/>
      <c r="EL21" s="175"/>
    </row>
    <row r="22" spans="1:142" s="3" customFormat="1" x14ac:dyDescent="0.25">
      <c r="A22" s="4">
        <v>822</v>
      </c>
      <c r="B22" s="59" t="s">
        <v>16</v>
      </c>
      <c r="C22" s="57">
        <f t="shared" si="0"/>
        <v>23587654</v>
      </c>
      <c r="D22" s="113">
        <v>19293875</v>
      </c>
      <c r="E22" s="113">
        <v>84556</v>
      </c>
      <c r="F22" s="113"/>
      <c r="G22" s="113"/>
      <c r="H22" s="113"/>
      <c r="I22" s="113">
        <v>5405</v>
      </c>
      <c r="J22" s="113"/>
      <c r="K22" s="113"/>
      <c r="L22" s="113"/>
      <c r="M22" s="113"/>
      <c r="N22" s="113"/>
      <c r="O22" s="113"/>
      <c r="P22" s="113"/>
      <c r="Q22" s="113"/>
      <c r="R22" s="113">
        <v>37594</v>
      </c>
      <c r="S22" s="52"/>
      <c r="T22" s="147"/>
      <c r="U22" s="147"/>
      <c r="V22" s="147">
        <v>5928</v>
      </c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>
        <v>1721900</v>
      </c>
      <c r="AI22" s="128"/>
      <c r="AJ22" s="50"/>
      <c r="AK22" s="50">
        <f>279+480+80+2446</f>
        <v>3285</v>
      </c>
      <c r="AL22" s="50"/>
      <c r="AM22" s="50"/>
      <c r="AN22" s="50"/>
      <c r="AO22" s="50">
        <v>372113</v>
      </c>
      <c r="AP22" s="50">
        <v>23661</v>
      </c>
      <c r="AQ22" s="50">
        <v>8286</v>
      </c>
      <c r="AR22" s="50"/>
      <c r="AS22" s="50">
        <v>14762</v>
      </c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>
        <v>235051</v>
      </c>
      <c r="BH22" s="50"/>
      <c r="BI22" s="50"/>
      <c r="BJ22" s="50"/>
      <c r="BK22" s="50"/>
      <c r="BL22" s="50">
        <f>260254+24300</f>
        <v>284554</v>
      </c>
      <c r="BM22" s="50"/>
      <c r="BN22" s="50"/>
      <c r="BO22" s="50"/>
      <c r="BP22" s="50"/>
      <c r="BQ22" s="50">
        <v>270933</v>
      </c>
      <c r="BR22" s="50">
        <v>334467</v>
      </c>
      <c r="BS22" s="50"/>
      <c r="BT22" s="50"/>
      <c r="BU22" s="50"/>
      <c r="BV22" s="50"/>
      <c r="BW22" s="50"/>
      <c r="BX22" s="50"/>
      <c r="BY22" s="50"/>
      <c r="BZ22" s="50"/>
      <c r="CA22" s="50"/>
      <c r="CB22" s="50">
        <v>168944</v>
      </c>
      <c r="CC22" s="50">
        <v>81935</v>
      </c>
      <c r="CD22" s="50"/>
      <c r="CE22" s="50"/>
      <c r="CF22" s="50"/>
      <c r="CG22" s="50">
        <v>204112</v>
      </c>
      <c r="CH22" s="50"/>
      <c r="CI22" s="50"/>
      <c r="CJ22" s="50">
        <v>137312</v>
      </c>
      <c r="CK22" s="50">
        <v>11416</v>
      </c>
      <c r="CL22" s="52"/>
      <c r="CM22" s="52">
        <v>35089</v>
      </c>
      <c r="CN22" s="52"/>
      <c r="CO22" s="52"/>
      <c r="CP22" s="52"/>
      <c r="CQ22" s="52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>
        <v>194000</v>
      </c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>
        <v>10450</v>
      </c>
      <c r="EA22" s="50">
        <v>12885</v>
      </c>
      <c r="EB22" s="50"/>
      <c r="EC22" s="50">
        <v>24141</v>
      </c>
      <c r="ED22" s="117">
        <v>23017</v>
      </c>
      <c r="EE22" s="117"/>
      <c r="EF22" s="163"/>
      <c r="EG22" s="172"/>
      <c r="EH22" s="175">
        <v>-12017</v>
      </c>
      <c r="EI22" s="182"/>
      <c r="EJ22" s="185"/>
      <c r="EK22" s="185"/>
      <c r="EL22" s="175"/>
    </row>
    <row r="23" spans="1:142" s="3" customFormat="1" x14ac:dyDescent="0.25">
      <c r="A23" s="4">
        <v>824</v>
      </c>
      <c r="B23" s="59" t="s">
        <v>17</v>
      </c>
      <c r="C23" s="57">
        <f t="shared" si="0"/>
        <v>27042688</v>
      </c>
      <c r="D23" s="51">
        <v>24104720</v>
      </c>
      <c r="E23" s="113">
        <v>94222</v>
      </c>
      <c r="F23" s="113"/>
      <c r="G23" s="113">
        <v>13323</v>
      </c>
      <c r="H23" s="113"/>
      <c r="I23" s="113">
        <v>20998</v>
      </c>
      <c r="J23" s="113"/>
      <c r="K23" s="113"/>
      <c r="L23" s="113"/>
      <c r="M23" s="113"/>
      <c r="N23" s="113">
        <v>665</v>
      </c>
      <c r="O23" s="113"/>
      <c r="P23" s="113"/>
      <c r="Q23" s="113"/>
      <c r="R23" s="113">
        <v>438148</v>
      </c>
      <c r="S23" s="52">
        <v>1203</v>
      </c>
      <c r="T23" s="147">
        <v>1139</v>
      </c>
      <c r="U23" s="147"/>
      <c r="V23" s="147"/>
      <c r="W23" s="147"/>
      <c r="X23" s="147">
        <v>68479</v>
      </c>
      <c r="Y23" s="147"/>
      <c r="Z23" s="147"/>
      <c r="AA23" s="147"/>
      <c r="AB23" s="147"/>
      <c r="AC23" s="147">
        <v>-20095</v>
      </c>
      <c r="AD23" s="147">
        <v>22102</v>
      </c>
      <c r="AE23" s="147"/>
      <c r="AF23" s="147"/>
      <c r="AG23" s="147"/>
      <c r="AH23" s="147">
        <v>353993</v>
      </c>
      <c r="AI23" s="128"/>
      <c r="AJ23" s="50"/>
      <c r="AK23" s="50">
        <f>8881+281+13385+957+121+3880+12320+80+2737+2772+9346</f>
        <v>54760</v>
      </c>
      <c r="AL23" s="50"/>
      <c r="AM23" s="50"/>
      <c r="AN23" s="50"/>
      <c r="AO23" s="50"/>
      <c r="AP23" s="50">
        <v>726</v>
      </c>
      <c r="AQ23" s="50"/>
      <c r="AR23" s="50"/>
      <c r="AS23" s="50">
        <v>28056</v>
      </c>
      <c r="AT23" s="50"/>
      <c r="AU23" s="50"/>
      <c r="AV23" s="50"/>
      <c r="AW23" s="50"/>
      <c r="AX23" s="50"/>
      <c r="AY23" s="50"/>
      <c r="AZ23" s="50"/>
      <c r="BA23" s="50">
        <v>279543</v>
      </c>
      <c r="BB23" s="50"/>
      <c r="BC23" s="50"/>
      <c r="BD23" s="50"/>
      <c r="BE23" s="50"/>
      <c r="BF23" s="50"/>
      <c r="BG23" s="50">
        <v>205156</v>
      </c>
      <c r="BH23" s="50"/>
      <c r="BI23" s="50"/>
      <c r="BJ23" s="50"/>
      <c r="BK23" s="50"/>
      <c r="BL23" s="50">
        <v>283990</v>
      </c>
      <c r="BM23" s="50"/>
      <c r="BN23" s="50"/>
      <c r="BO23" s="50"/>
      <c r="BP23" s="50">
        <v>97638</v>
      </c>
      <c r="BQ23" s="50">
        <v>109405</v>
      </c>
      <c r="BR23" s="50">
        <v>232496</v>
      </c>
      <c r="BS23" s="50"/>
      <c r="BT23" s="50"/>
      <c r="BU23" s="50">
        <v>49546</v>
      </c>
      <c r="BV23" s="50"/>
      <c r="BW23" s="50">
        <v>13358</v>
      </c>
      <c r="BX23" s="50"/>
      <c r="BY23" s="50"/>
      <c r="BZ23" s="50"/>
      <c r="CA23" s="50"/>
      <c r="CB23" s="50">
        <v>46580</v>
      </c>
      <c r="CC23" s="50"/>
      <c r="CD23" s="50"/>
      <c r="CE23" s="50"/>
      <c r="CF23" s="50"/>
      <c r="CG23" s="50">
        <v>198540</v>
      </c>
      <c r="CH23" s="50"/>
      <c r="CI23" s="50"/>
      <c r="CJ23" s="50">
        <v>221773</v>
      </c>
      <c r="CK23" s="50"/>
      <c r="CL23" s="52"/>
      <c r="CM23" s="52"/>
      <c r="CN23" s="52"/>
      <c r="CO23" s="52"/>
      <c r="CP23" s="52"/>
      <c r="CQ23" s="52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>
        <v>45499</v>
      </c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>
        <v>19034</v>
      </c>
      <c r="EA23" s="50">
        <v>24800</v>
      </c>
      <c r="EB23" s="50"/>
      <c r="EC23" s="50">
        <v>8990</v>
      </c>
      <c r="ED23" s="117">
        <v>23901</v>
      </c>
      <c r="EE23" s="117"/>
      <c r="EF23" s="163"/>
      <c r="EG23" s="172"/>
      <c r="EH23" s="175"/>
      <c r="EI23" s="182"/>
      <c r="EJ23" s="185"/>
      <c r="EK23" s="185"/>
      <c r="EL23" s="175"/>
    </row>
    <row r="24" spans="1:142" s="3" customFormat="1" x14ac:dyDescent="0.25">
      <c r="A24" s="4">
        <v>826</v>
      </c>
      <c r="B24" s="59" t="s">
        <v>111</v>
      </c>
      <c r="C24" s="57">
        <f t="shared" si="0"/>
        <v>34289663</v>
      </c>
      <c r="D24" s="51">
        <v>30056720</v>
      </c>
      <c r="E24" s="113">
        <v>94652</v>
      </c>
      <c r="F24" s="113"/>
      <c r="G24" s="113"/>
      <c r="H24" s="113"/>
      <c r="I24" s="113"/>
      <c r="J24" s="113"/>
      <c r="K24" s="113"/>
      <c r="L24" s="113"/>
      <c r="M24" s="113"/>
      <c r="N24" s="113">
        <v>65849</v>
      </c>
      <c r="O24" s="113"/>
      <c r="P24" s="113"/>
      <c r="Q24" s="113"/>
      <c r="R24" s="113">
        <v>179504</v>
      </c>
      <c r="S24" s="52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>
        <v>1252173</v>
      </c>
      <c r="AI24" s="128"/>
      <c r="AJ24" s="50"/>
      <c r="AK24" s="50">
        <f>45112+5001+17181+19195+36887+4546+8543+5636+7216+23546+21120+10522+7920+16121+38170+8778</f>
        <v>275494</v>
      </c>
      <c r="AL24" s="50">
        <v>46</v>
      </c>
      <c r="AM24" s="50"/>
      <c r="AN24" s="50"/>
      <c r="AO24" s="50"/>
      <c r="AP24" s="50"/>
      <c r="AQ24" s="50"/>
      <c r="AR24" s="50"/>
      <c r="AS24" s="50">
        <v>41659</v>
      </c>
      <c r="AT24" s="50"/>
      <c r="AU24" s="50"/>
      <c r="AV24" s="50"/>
      <c r="AW24" s="50"/>
      <c r="AX24" s="50"/>
      <c r="AY24" s="50"/>
      <c r="AZ24" s="50"/>
      <c r="BA24" s="50">
        <v>400000</v>
      </c>
      <c r="BB24" s="50"/>
      <c r="BC24" s="50"/>
      <c r="BD24" s="50"/>
      <c r="BE24" s="50"/>
      <c r="BF24" s="50"/>
      <c r="BG24" s="50">
        <v>500000</v>
      </c>
      <c r="BH24" s="50"/>
      <c r="BI24" s="50"/>
      <c r="BJ24" s="50"/>
      <c r="BK24" s="50"/>
      <c r="BL24" s="50">
        <v>24300</v>
      </c>
      <c r="BM24" s="50"/>
      <c r="BN24" s="50"/>
      <c r="BO24" s="50"/>
      <c r="BP24" s="50"/>
      <c r="BQ24" s="50">
        <v>201158</v>
      </c>
      <c r="BR24" s="50">
        <v>228417</v>
      </c>
      <c r="BS24" s="50"/>
      <c r="BT24" s="50"/>
      <c r="BU24" s="50"/>
      <c r="BV24" s="50"/>
      <c r="BW24" s="50"/>
      <c r="BX24" s="50"/>
      <c r="BY24" s="50"/>
      <c r="BZ24" s="50"/>
      <c r="CA24" s="50"/>
      <c r="CB24" s="50">
        <v>126000</v>
      </c>
      <c r="CC24" s="50"/>
      <c r="CD24" s="50"/>
      <c r="CE24" s="50"/>
      <c r="CF24" s="50">
        <v>26669</v>
      </c>
      <c r="CG24" s="50">
        <v>270990</v>
      </c>
      <c r="CH24" s="50"/>
      <c r="CI24" s="50"/>
      <c r="CJ24" s="50">
        <v>318654</v>
      </c>
      <c r="CK24" s="50">
        <v>28203</v>
      </c>
      <c r="CL24" s="52">
        <v>36674</v>
      </c>
      <c r="CM24" s="52"/>
      <c r="CN24" s="52"/>
      <c r="CO24" s="52"/>
      <c r="CP24" s="52">
        <v>3420</v>
      </c>
      <c r="CQ24" s="52"/>
      <c r="CR24" s="50"/>
      <c r="CS24" s="50">
        <v>169625</v>
      </c>
      <c r="CT24" s="50"/>
      <c r="CU24" s="50">
        <v>-4587</v>
      </c>
      <c r="CV24" s="50">
        <v>-120668</v>
      </c>
      <c r="CW24" s="50"/>
      <c r="CX24" s="50">
        <v>41000</v>
      </c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>
        <v>11207</v>
      </c>
      <c r="EA24" s="50">
        <v>16924</v>
      </c>
      <c r="EB24" s="50"/>
      <c r="EC24" s="50"/>
      <c r="ED24" s="117">
        <v>25080</v>
      </c>
      <c r="EE24" s="117"/>
      <c r="EF24" s="163"/>
      <c r="EG24" s="172">
        <v>12500</v>
      </c>
      <c r="EH24" s="175"/>
      <c r="EI24" s="182"/>
      <c r="EJ24" s="185"/>
      <c r="EK24" s="185">
        <v>8000</v>
      </c>
      <c r="EL24" s="175"/>
    </row>
    <row r="25" spans="1:142" s="3" customFormat="1" x14ac:dyDescent="0.25">
      <c r="A25" s="4">
        <v>828</v>
      </c>
      <c r="B25" s="59" t="s">
        <v>18</v>
      </c>
      <c r="C25" s="57">
        <f t="shared" si="0"/>
        <v>41815587</v>
      </c>
      <c r="D25" s="51">
        <v>34648708</v>
      </c>
      <c r="E25" s="113">
        <v>79325</v>
      </c>
      <c r="F25" s="113"/>
      <c r="G25" s="113"/>
      <c r="H25" s="113"/>
      <c r="I25" s="113">
        <v>25150</v>
      </c>
      <c r="J25" s="113"/>
      <c r="K25" s="113"/>
      <c r="L25" s="113">
        <v>5666</v>
      </c>
      <c r="M25" s="113"/>
      <c r="N25" s="113"/>
      <c r="O25" s="113"/>
      <c r="P25" s="113"/>
      <c r="Q25" s="113"/>
      <c r="R25" s="113">
        <v>113514</v>
      </c>
      <c r="S25" s="52"/>
      <c r="T25" s="147"/>
      <c r="U25" s="147"/>
      <c r="V25" s="147">
        <v>56222</v>
      </c>
      <c r="W25" s="147"/>
      <c r="X25" s="147"/>
      <c r="Y25" s="147"/>
      <c r="Z25" s="147">
        <v>254052</v>
      </c>
      <c r="AA25" s="147"/>
      <c r="AB25" s="147"/>
      <c r="AC25" s="147"/>
      <c r="AD25" s="147"/>
      <c r="AE25" s="147"/>
      <c r="AF25" s="147"/>
      <c r="AG25" s="147"/>
      <c r="AH25" s="147">
        <v>3116405</v>
      </c>
      <c r="AI25" s="128"/>
      <c r="AJ25" s="50"/>
      <c r="AK25" s="50">
        <f>64522+12540+18690+1980+12719+27500+11165-9892+17600+43230+15378+6170</f>
        <v>221602</v>
      </c>
      <c r="AL25" s="50">
        <v>675</v>
      </c>
      <c r="AM25" s="50"/>
      <c r="AN25" s="50"/>
      <c r="AO25" s="50">
        <v>1507</v>
      </c>
      <c r="AP25" s="50">
        <v>1</v>
      </c>
      <c r="AQ25" s="50"/>
      <c r="AR25" s="50"/>
      <c r="AS25" s="50">
        <v>29292</v>
      </c>
      <c r="AT25" s="50"/>
      <c r="AU25" s="50"/>
      <c r="AV25" s="50"/>
      <c r="AW25" s="50"/>
      <c r="AX25" s="50">
        <v>10000</v>
      </c>
      <c r="AY25" s="50"/>
      <c r="AZ25" s="50"/>
      <c r="BA25" s="50">
        <v>398141</v>
      </c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>
        <f>476600+24300</f>
        <v>500900</v>
      </c>
      <c r="BM25" s="50"/>
      <c r="BN25" s="50"/>
      <c r="BO25" s="50"/>
      <c r="BP25" s="50"/>
      <c r="BQ25" s="50"/>
      <c r="BR25" s="50">
        <v>375256</v>
      </c>
      <c r="BS25" s="50"/>
      <c r="BT25" s="50"/>
      <c r="BU25" s="50"/>
      <c r="BV25" s="50"/>
      <c r="BW25" s="50"/>
      <c r="BX25" s="50"/>
      <c r="BY25" s="50"/>
      <c r="BZ25" s="50"/>
      <c r="CA25" s="50"/>
      <c r="CB25" s="50">
        <v>45545</v>
      </c>
      <c r="CC25" s="50"/>
      <c r="CD25" s="50"/>
      <c r="CE25" s="50"/>
      <c r="CF25" s="50">
        <v>24764</v>
      </c>
      <c r="CG25" s="50">
        <v>347594</v>
      </c>
      <c r="CH25" s="50"/>
      <c r="CI25" s="50"/>
      <c r="CJ25" s="50">
        <v>391886</v>
      </c>
      <c r="CK25" s="50"/>
      <c r="CL25" s="52"/>
      <c r="CM25" s="52">
        <v>12000</v>
      </c>
      <c r="CN25" s="52"/>
      <c r="CO25" s="52"/>
      <c r="CP25" s="52"/>
      <c r="CQ25" s="52"/>
      <c r="CR25" s="50"/>
      <c r="CS25" s="50"/>
      <c r="CT25" s="50"/>
      <c r="CU25" s="50"/>
      <c r="CV25" s="50"/>
      <c r="CW25" s="50"/>
      <c r="CX25" s="50"/>
      <c r="CY25" s="50"/>
      <c r="CZ25" s="50"/>
      <c r="DA25" s="50">
        <v>779451</v>
      </c>
      <c r="DB25" s="50">
        <v>275711</v>
      </c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>
        <v>22635</v>
      </c>
      <c r="EA25" s="50">
        <v>36891</v>
      </c>
      <c r="EB25" s="50"/>
      <c r="EC25" s="50"/>
      <c r="ED25" s="117">
        <v>26034</v>
      </c>
      <c r="EE25" s="117"/>
      <c r="EF25" s="163"/>
      <c r="EG25" s="172">
        <v>16660</v>
      </c>
      <c r="EH25" s="175"/>
      <c r="EI25" s="182"/>
      <c r="EJ25" s="185"/>
      <c r="EK25" s="185"/>
      <c r="EL25" s="175"/>
    </row>
    <row r="26" spans="1:142" s="3" customFormat="1" x14ac:dyDescent="0.25">
      <c r="A26" s="4">
        <v>830</v>
      </c>
      <c r="B26" s="59" t="s">
        <v>19</v>
      </c>
      <c r="C26" s="57">
        <f t="shared" si="0"/>
        <v>18168806</v>
      </c>
      <c r="D26" s="51">
        <v>14970707</v>
      </c>
      <c r="E26" s="113">
        <v>94285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52"/>
      <c r="T26" s="147"/>
      <c r="U26" s="147"/>
      <c r="V26" s="147"/>
      <c r="W26" s="147"/>
      <c r="X26" s="147">
        <v>124777</v>
      </c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28"/>
      <c r="AJ26" s="50"/>
      <c r="AK26" s="50">
        <f>790+458+416+218+160+255+672</f>
        <v>2969</v>
      </c>
      <c r="AL26" s="50"/>
      <c r="AM26" s="50"/>
      <c r="AN26" s="50"/>
      <c r="AO26" s="50">
        <v>915237</v>
      </c>
      <c r="AP26" s="50">
        <v>90488</v>
      </c>
      <c r="AQ26" s="50">
        <v>86317</v>
      </c>
      <c r="AR26" s="50">
        <v>257</v>
      </c>
      <c r="AS26" s="50">
        <v>23496</v>
      </c>
      <c r="AT26" s="50"/>
      <c r="AU26" s="50"/>
      <c r="AV26" s="50"/>
      <c r="AW26" s="50"/>
      <c r="AX26" s="50"/>
      <c r="AY26" s="50"/>
      <c r="AZ26" s="50">
        <v>219297</v>
      </c>
      <c r="BA26" s="50">
        <v>237475</v>
      </c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>
        <v>24300</v>
      </c>
      <c r="BM26" s="50"/>
      <c r="BN26" s="50"/>
      <c r="BO26" s="50"/>
      <c r="BP26" s="50">
        <v>729179</v>
      </c>
      <c r="BQ26" s="50">
        <v>54810</v>
      </c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>
        <v>180160</v>
      </c>
      <c r="CC26" s="50"/>
      <c r="CD26" s="50"/>
      <c r="CE26" s="50"/>
      <c r="CF26" s="50"/>
      <c r="CG26" s="50">
        <v>179718</v>
      </c>
      <c r="CH26" s="50"/>
      <c r="CI26" s="50"/>
      <c r="CJ26" s="50">
        <v>161836</v>
      </c>
      <c r="CK26" s="50"/>
      <c r="CL26" s="52"/>
      <c r="CM26" s="52">
        <v>2000</v>
      </c>
      <c r="CN26" s="52"/>
      <c r="CO26" s="52"/>
      <c r="CP26" s="52"/>
      <c r="CQ26" s="52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>
        <v>10854</v>
      </c>
      <c r="EA26" s="50">
        <v>16747</v>
      </c>
      <c r="EB26" s="50"/>
      <c r="EC26" s="50">
        <v>21613</v>
      </c>
      <c r="ED26" s="117">
        <v>22284</v>
      </c>
      <c r="EE26" s="117"/>
      <c r="EF26" s="163"/>
      <c r="EG26" s="172"/>
      <c r="EH26" s="175"/>
      <c r="EI26" s="182"/>
      <c r="EJ26" s="185"/>
      <c r="EK26" s="185"/>
      <c r="EL26" s="175"/>
    </row>
    <row r="27" spans="1:142" s="3" customFormat="1" x14ac:dyDescent="0.25">
      <c r="A27" s="4">
        <v>832</v>
      </c>
      <c r="B27" s="59" t="s">
        <v>20</v>
      </c>
      <c r="C27" s="57">
        <f t="shared" si="0"/>
        <v>103452219</v>
      </c>
      <c r="D27" s="51">
        <v>88915438</v>
      </c>
      <c r="E27" s="113">
        <v>278004</v>
      </c>
      <c r="F27" s="113">
        <v>39233</v>
      </c>
      <c r="G27" s="113"/>
      <c r="H27" s="113"/>
      <c r="I27" s="113">
        <v>5598</v>
      </c>
      <c r="J27" s="113"/>
      <c r="K27" s="113"/>
      <c r="L27" s="113"/>
      <c r="M27" s="113"/>
      <c r="N27" s="113"/>
      <c r="O27" s="113">
        <v>2749</v>
      </c>
      <c r="P27" s="113"/>
      <c r="Q27" s="113"/>
      <c r="R27" s="113">
        <v>562816</v>
      </c>
      <c r="S27" s="52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>
        <v>9141</v>
      </c>
      <c r="AF27" s="147"/>
      <c r="AG27" s="147"/>
      <c r="AH27" s="147">
        <v>2048655</v>
      </c>
      <c r="AI27" s="128"/>
      <c r="AJ27" s="50"/>
      <c r="AK27" s="50">
        <f>23118+6526+5775+7143+8008+9911+1340+2575+2860+14003</f>
        <v>81259</v>
      </c>
      <c r="AL27" s="50"/>
      <c r="AM27" s="50"/>
      <c r="AN27" s="50"/>
      <c r="AO27" s="50">
        <v>5296883</v>
      </c>
      <c r="AP27" s="50"/>
      <c r="AQ27" s="50"/>
      <c r="AR27" s="50"/>
      <c r="AS27" s="50">
        <v>140279</v>
      </c>
      <c r="AT27" s="50"/>
      <c r="AU27" s="50"/>
      <c r="AV27" s="50"/>
      <c r="AW27" s="50"/>
      <c r="AX27" s="50"/>
      <c r="AY27" s="50">
        <v>145000</v>
      </c>
      <c r="AZ27" s="50">
        <v>396865</v>
      </c>
      <c r="BA27" s="50"/>
      <c r="BB27" s="50"/>
      <c r="BC27" s="50">
        <v>600000</v>
      </c>
      <c r="BD27" s="50"/>
      <c r="BE27" s="50">
        <v>500000</v>
      </c>
      <c r="BF27" s="50"/>
      <c r="BG27" s="50"/>
      <c r="BH27" s="50"/>
      <c r="BI27" s="50"/>
      <c r="BJ27" s="50"/>
      <c r="BK27" s="50"/>
      <c r="BL27" s="50"/>
      <c r="BM27" s="50"/>
      <c r="BN27" s="50"/>
      <c r="BO27" s="50">
        <v>90411</v>
      </c>
      <c r="BP27" s="50">
        <v>1614976</v>
      </c>
      <c r="BQ27" s="50">
        <v>804763</v>
      </c>
      <c r="BR27" s="50"/>
      <c r="BS27" s="50"/>
      <c r="BT27" s="50"/>
      <c r="BU27" s="50"/>
      <c r="BV27" s="50"/>
      <c r="BW27" s="50"/>
      <c r="BX27" s="50"/>
      <c r="BY27" s="50">
        <v>36150</v>
      </c>
      <c r="BZ27" s="50"/>
      <c r="CA27" s="50"/>
      <c r="CB27" s="50">
        <v>139812</v>
      </c>
      <c r="CC27" s="50"/>
      <c r="CD27" s="50"/>
      <c r="CE27" s="50"/>
      <c r="CF27" s="50">
        <v>41247</v>
      </c>
      <c r="CG27" s="50">
        <v>858264</v>
      </c>
      <c r="CH27" s="50"/>
      <c r="CI27" s="50"/>
      <c r="CJ27" s="50">
        <v>353512</v>
      </c>
      <c r="CK27" s="50"/>
      <c r="CL27" s="52"/>
      <c r="CM27" s="52">
        <v>16250</v>
      </c>
      <c r="CN27" s="52"/>
      <c r="CO27" s="52"/>
      <c r="CP27" s="52"/>
      <c r="CQ27" s="52"/>
      <c r="CR27" s="50"/>
      <c r="CS27" s="50">
        <v>208016</v>
      </c>
      <c r="CT27" s="50">
        <v>22000</v>
      </c>
      <c r="CU27" s="50"/>
      <c r="CV27" s="50">
        <v>-10009</v>
      </c>
      <c r="CW27" s="50">
        <v>63250</v>
      </c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>
        <v>10753</v>
      </c>
      <c r="DQ27" s="50">
        <v>3000</v>
      </c>
      <c r="DR27" s="50">
        <v>-3000</v>
      </c>
      <c r="DS27" s="50">
        <v>5376</v>
      </c>
      <c r="DT27" s="50"/>
      <c r="DU27" s="50"/>
      <c r="DV27" s="50">
        <v>3000</v>
      </c>
      <c r="DW27" s="50"/>
      <c r="DX27" s="50"/>
      <c r="DY27" s="50"/>
      <c r="DZ27" s="50">
        <v>98508</v>
      </c>
      <c r="EA27" s="50">
        <v>38348</v>
      </c>
      <c r="EB27" s="50"/>
      <c r="EC27" s="50"/>
      <c r="ED27" s="117">
        <v>35672</v>
      </c>
      <c r="EE27" s="117"/>
      <c r="EF27" s="163"/>
      <c r="EG27" s="172"/>
      <c r="EH27" s="175"/>
      <c r="EI27" s="182"/>
      <c r="EJ27" s="185"/>
      <c r="EK27" s="185"/>
      <c r="EL27" s="175"/>
    </row>
    <row r="28" spans="1:142" s="3" customFormat="1" x14ac:dyDescent="0.25">
      <c r="A28" s="4">
        <v>834</v>
      </c>
      <c r="B28" s="59" t="s">
        <v>21</v>
      </c>
      <c r="C28" s="57">
        <f t="shared" si="0"/>
        <v>66852229</v>
      </c>
      <c r="D28" s="51">
        <v>56751441</v>
      </c>
      <c r="E28" s="113">
        <v>323279</v>
      </c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>
        <v>1368042</v>
      </c>
      <c r="S28" s="52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>
        <v>3259134</v>
      </c>
      <c r="AI28" s="128"/>
      <c r="AJ28" s="50"/>
      <c r="AK28" s="50">
        <f>37099+25939+32882+4606+1485+4767+3410+10252+179+1134+4203+944+5390+24676+1650+2699+3300+2922+5060</f>
        <v>172597</v>
      </c>
      <c r="AL28" s="50"/>
      <c r="AM28" s="50"/>
      <c r="AN28" s="50"/>
      <c r="AO28" s="50">
        <v>69155</v>
      </c>
      <c r="AP28" s="50"/>
      <c r="AQ28" s="50">
        <v>1083</v>
      </c>
      <c r="AR28" s="50"/>
      <c r="AS28" s="50">
        <v>100630</v>
      </c>
      <c r="AT28" s="50"/>
      <c r="AU28" s="50"/>
      <c r="AV28" s="50">
        <v>14758</v>
      </c>
      <c r="AW28" s="50"/>
      <c r="AX28" s="50"/>
      <c r="AY28" s="50"/>
      <c r="AZ28" s="50"/>
      <c r="BA28" s="50">
        <v>400000</v>
      </c>
      <c r="BB28" s="50"/>
      <c r="BC28" s="50"/>
      <c r="BD28" s="50"/>
      <c r="BE28" s="50">
        <v>400000</v>
      </c>
      <c r="BF28" s="50"/>
      <c r="BG28" s="50"/>
      <c r="BH28" s="50"/>
      <c r="BI28" s="50"/>
      <c r="BJ28" s="50"/>
      <c r="BK28" s="50"/>
      <c r="BL28" s="50">
        <f>100000+24300</f>
        <v>124300</v>
      </c>
      <c r="BM28" s="50"/>
      <c r="BN28" s="50"/>
      <c r="BO28" s="50"/>
      <c r="BP28" s="50">
        <v>293109</v>
      </c>
      <c r="BQ28" s="50"/>
      <c r="BR28" s="50">
        <v>644461</v>
      </c>
      <c r="BS28" s="50"/>
      <c r="BT28" s="50"/>
      <c r="BU28" s="50">
        <v>22696</v>
      </c>
      <c r="BV28" s="50"/>
      <c r="BW28" s="50"/>
      <c r="BX28" s="50"/>
      <c r="BY28" s="50"/>
      <c r="BZ28" s="50"/>
      <c r="CA28" s="50"/>
      <c r="CB28" s="50">
        <v>111914</v>
      </c>
      <c r="CC28" s="50"/>
      <c r="CD28" s="50"/>
      <c r="CE28" s="50"/>
      <c r="CF28" s="50">
        <v>42462</v>
      </c>
      <c r="CG28" s="50">
        <v>474657</v>
      </c>
      <c r="CH28" s="50"/>
      <c r="CI28" s="50"/>
      <c r="CJ28" s="50">
        <v>208166</v>
      </c>
      <c r="CK28" s="50"/>
      <c r="CL28" s="52">
        <v>46688</v>
      </c>
      <c r="CM28" s="52">
        <v>3420</v>
      </c>
      <c r="CN28" s="52"/>
      <c r="CO28" s="52">
        <v>-3420</v>
      </c>
      <c r="CP28" s="52"/>
      <c r="CQ28" s="52"/>
      <c r="CR28" s="50"/>
      <c r="CS28" s="50">
        <v>174095</v>
      </c>
      <c r="CT28" s="50"/>
      <c r="CU28" s="50"/>
      <c r="CV28" s="50">
        <v>-92683</v>
      </c>
      <c r="CW28" s="50"/>
      <c r="CX28" s="50">
        <v>213240</v>
      </c>
      <c r="CY28" s="50"/>
      <c r="CZ28" s="50"/>
      <c r="DA28" s="50">
        <v>1436575</v>
      </c>
      <c r="DB28" s="50">
        <v>166813</v>
      </c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>
        <v>19290</v>
      </c>
      <c r="EA28" s="50">
        <v>50470</v>
      </c>
      <c r="EB28" s="50"/>
      <c r="EC28" s="50">
        <v>4276</v>
      </c>
      <c r="ED28" s="117">
        <v>29863</v>
      </c>
      <c r="EE28" s="117"/>
      <c r="EF28" s="163"/>
      <c r="EG28" s="172">
        <v>16660</v>
      </c>
      <c r="EH28" s="175"/>
      <c r="EI28" s="182"/>
      <c r="EJ28" s="185"/>
      <c r="EK28" s="185"/>
      <c r="EL28" s="175">
        <v>5058</v>
      </c>
    </row>
    <row r="29" spans="1:142" s="3" customFormat="1" x14ac:dyDescent="0.25">
      <c r="A29" s="4">
        <v>836</v>
      </c>
      <c r="B29" s="59" t="s">
        <v>126</v>
      </c>
      <c r="C29" s="57">
        <f t="shared" si="0"/>
        <v>46408803</v>
      </c>
      <c r="D29" s="51">
        <v>36630942</v>
      </c>
      <c r="E29" s="113">
        <v>197449</v>
      </c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>
        <v>155137</v>
      </c>
      <c r="S29" s="52"/>
      <c r="T29" s="147"/>
      <c r="U29" s="147"/>
      <c r="V29" s="147"/>
      <c r="W29" s="147"/>
      <c r="X29" s="147">
        <v>310215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>
        <v>2259805</v>
      </c>
      <c r="AI29" s="128"/>
      <c r="AJ29" s="50"/>
      <c r="AK29" s="50">
        <f>282097+27237+44957+12318+77996+275+20823+40632+36688+44531+34953+54279+28043+71165+38621+134739+45095+66629-7291+11726+34029+18422+38587+14685+9450+45314</f>
        <v>1226000</v>
      </c>
      <c r="AL29" s="50">
        <v>30</v>
      </c>
      <c r="AM29" s="50"/>
      <c r="AN29" s="50"/>
      <c r="AO29" s="50">
        <v>1024051</v>
      </c>
      <c r="AP29" s="50">
        <v>26431</v>
      </c>
      <c r="AQ29" s="50">
        <v>1</v>
      </c>
      <c r="AR29" s="50">
        <v>842</v>
      </c>
      <c r="AS29" s="50">
        <v>43900</v>
      </c>
      <c r="AT29" s="50"/>
      <c r="AU29" s="50"/>
      <c r="AV29" s="50"/>
      <c r="AW29" s="50"/>
      <c r="AX29" s="50"/>
      <c r="AY29" s="50"/>
      <c r="AZ29" s="50">
        <v>314666</v>
      </c>
      <c r="BA29" s="50"/>
      <c r="BB29" s="50"/>
      <c r="BC29" s="50"/>
      <c r="BD29" s="50"/>
      <c r="BE29" s="50"/>
      <c r="BF29" s="50"/>
      <c r="BG29" s="50">
        <v>369049</v>
      </c>
      <c r="BH29" s="50"/>
      <c r="BI29" s="50">
        <v>750000</v>
      </c>
      <c r="BJ29" s="50"/>
      <c r="BK29" s="50"/>
      <c r="BL29" s="50">
        <f>69140+24300</f>
        <v>93440</v>
      </c>
      <c r="BM29" s="50"/>
      <c r="BN29" s="50"/>
      <c r="BO29" s="50"/>
      <c r="BP29" s="50"/>
      <c r="BQ29" s="50"/>
      <c r="BR29" s="50">
        <v>407887</v>
      </c>
      <c r="BS29" s="50"/>
      <c r="BT29" s="50"/>
      <c r="BU29" s="50"/>
      <c r="BV29" s="50"/>
      <c r="BW29" s="50"/>
      <c r="BX29" s="50"/>
      <c r="BY29" s="50"/>
      <c r="BZ29" s="50"/>
      <c r="CA29" s="50"/>
      <c r="CB29" s="50">
        <v>148163</v>
      </c>
      <c r="CC29" s="50"/>
      <c r="CD29" s="50"/>
      <c r="CE29" s="50"/>
      <c r="CF29" s="50"/>
      <c r="CG29" s="50">
        <v>452461</v>
      </c>
      <c r="CH29" s="50"/>
      <c r="CI29" s="50">
        <v>-3900</v>
      </c>
      <c r="CJ29" s="50">
        <v>163005</v>
      </c>
      <c r="CK29" s="50">
        <v>18296</v>
      </c>
      <c r="CL29" s="52"/>
      <c r="CM29" s="52">
        <v>42794</v>
      </c>
      <c r="CN29" s="52"/>
      <c r="CO29" s="52">
        <v>-13672</v>
      </c>
      <c r="CP29" s="52"/>
      <c r="CQ29" s="52">
        <v>-4250</v>
      </c>
      <c r="CR29" s="50">
        <v>956260</v>
      </c>
      <c r="CS29" s="50">
        <v>212890</v>
      </c>
      <c r="CT29" s="50"/>
      <c r="CU29" s="50"/>
      <c r="CV29" s="50">
        <v>-114428</v>
      </c>
      <c r="CW29" s="50">
        <v>141778</v>
      </c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>
        <v>471294</v>
      </c>
      <c r="DP29" s="50"/>
      <c r="DQ29" s="50"/>
      <c r="DR29" s="50"/>
      <c r="DS29" s="50"/>
      <c r="DT29" s="50">
        <v>13907</v>
      </c>
      <c r="DU29" s="50"/>
      <c r="DV29" s="50"/>
      <c r="DW29" s="50">
        <v>56376</v>
      </c>
      <c r="DX29" s="50">
        <v>2055</v>
      </c>
      <c r="DY29" s="50"/>
      <c r="DZ29" s="50">
        <v>7435</v>
      </c>
      <c r="EA29" s="50">
        <v>22436</v>
      </c>
      <c r="EB29" s="50"/>
      <c r="EC29" s="50"/>
      <c r="ED29" s="117">
        <v>26058</v>
      </c>
      <c r="EE29" s="117"/>
      <c r="EF29" s="163"/>
      <c r="EG29" s="172"/>
      <c r="EH29" s="175"/>
      <c r="EI29" s="182"/>
      <c r="EJ29" s="185"/>
      <c r="EK29" s="185"/>
      <c r="EL29" s="175"/>
    </row>
    <row r="30" spans="1:142" s="3" customFormat="1" x14ac:dyDescent="0.25">
      <c r="A30" s="4">
        <v>838</v>
      </c>
      <c r="B30" s="59" t="s">
        <v>23</v>
      </c>
      <c r="C30" s="57">
        <f t="shared" si="0"/>
        <v>90468528</v>
      </c>
      <c r="D30" s="51">
        <v>72467346</v>
      </c>
      <c r="E30" s="113">
        <v>229501</v>
      </c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>
        <v>769360</v>
      </c>
      <c r="S30" s="52"/>
      <c r="T30" s="147"/>
      <c r="U30" s="147"/>
      <c r="V30" s="147"/>
      <c r="W30" s="147"/>
      <c r="X30" s="147"/>
      <c r="Y30" s="147"/>
      <c r="Z30" s="147">
        <v>34943</v>
      </c>
      <c r="AA30" s="147"/>
      <c r="AB30" s="147"/>
      <c r="AC30" s="147"/>
      <c r="AD30" s="147"/>
      <c r="AE30" s="147">
        <v>73802</v>
      </c>
      <c r="AF30" s="147"/>
      <c r="AG30" s="147"/>
      <c r="AH30" s="147">
        <v>5126626</v>
      </c>
      <c r="AI30" s="128"/>
      <c r="AJ30" s="50"/>
      <c r="AK30" s="50">
        <f>76542+67809+52206+37321+3223+5170+44825+43360+14516+9312</f>
        <v>354284</v>
      </c>
      <c r="AL30" s="50"/>
      <c r="AM30" s="50"/>
      <c r="AN30" s="50"/>
      <c r="AO30" s="50">
        <v>1972115</v>
      </c>
      <c r="AP30" s="50">
        <v>1463</v>
      </c>
      <c r="AQ30" s="50">
        <v>252575</v>
      </c>
      <c r="AR30" s="50">
        <v>377974</v>
      </c>
      <c r="AS30" s="50">
        <v>109286</v>
      </c>
      <c r="AT30" s="50"/>
      <c r="AU30" s="50"/>
      <c r="AV30" s="50"/>
      <c r="AW30" s="50"/>
      <c r="AX30" s="50"/>
      <c r="AY30" s="50"/>
      <c r="AZ30" s="50"/>
      <c r="BA30" s="50">
        <v>400000</v>
      </c>
      <c r="BB30" s="50"/>
      <c r="BC30" s="50"/>
      <c r="BD30" s="50"/>
      <c r="BE30" s="50"/>
      <c r="BF30" s="50"/>
      <c r="BG30" s="50">
        <v>500000</v>
      </c>
      <c r="BH30" s="50"/>
      <c r="BI30" s="50"/>
      <c r="BJ30" s="50"/>
      <c r="BK30" s="50"/>
      <c r="BL30" s="50">
        <v>24300</v>
      </c>
      <c r="BM30" s="50"/>
      <c r="BN30" s="50"/>
      <c r="BO30" s="50"/>
      <c r="BP30" s="50"/>
      <c r="BQ30" s="50">
        <v>187123</v>
      </c>
      <c r="BR30" s="50">
        <v>1125768</v>
      </c>
      <c r="BS30" s="50"/>
      <c r="BT30" s="50"/>
      <c r="BU30" s="50">
        <v>11738</v>
      </c>
      <c r="BV30" s="50"/>
      <c r="BW30" s="50"/>
      <c r="BX30" s="50"/>
      <c r="BY30" s="50">
        <v>107562</v>
      </c>
      <c r="BZ30" s="50"/>
      <c r="CA30" s="50"/>
      <c r="CB30" s="50"/>
      <c r="CC30" s="50"/>
      <c r="CD30" s="50"/>
      <c r="CE30" s="50">
        <v>2869986</v>
      </c>
      <c r="CF30" s="50">
        <v>42604</v>
      </c>
      <c r="CG30" s="50">
        <v>662982</v>
      </c>
      <c r="CH30" s="50"/>
      <c r="CI30" s="50"/>
      <c r="CJ30" s="50">
        <v>699728</v>
      </c>
      <c r="CK30" s="50">
        <v>19056</v>
      </c>
      <c r="CL30" s="52">
        <v>77224</v>
      </c>
      <c r="CM30" s="52">
        <v>32023</v>
      </c>
      <c r="CN30" s="52"/>
      <c r="CO30" s="52"/>
      <c r="CP30" s="52"/>
      <c r="CQ30" s="52"/>
      <c r="CR30" s="50"/>
      <c r="CS30" s="50">
        <v>1636593</v>
      </c>
      <c r="CT30" s="50"/>
      <c r="CU30" s="50"/>
      <c r="CV30" s="50">
        <v>-778621</v>
      </c>
      <c r="CW30" s="50"/>
      <c r="CX30" s="50">
        <v>812230</v>
      </c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>
        <v>194000</v>
      </c>
      <c r="DN30" s="50"/>
      <c r="DO30" s="50"/>
      <c r="DP30" s="50">
        <v>854</v>
      </c>
      <c r="DQ30" s="50"/>
      <c r="DR30" s="50"/>
      <c r="DS30" s="50"/>
      <c r="DT30" s="50"/>
      <c r="DU30" s="50"/>
      <c r="DV30" s="50"/>
      <c r="DW30" s="50"/>
      <c r="DX30" s="50"/>
      <c r="DY30" s="50"/>
      <c r="DZ30" s="50">
        <v>34025</v>
      </c>
      <c r="EA30" s="50">
        <v>3879</v>
      </c>
      <c r="EB30" s="50"/>
      <c r="EC30" s="50">
        <v>3364</v>
      </c>
      <c r="ED30" s="117">
        <v>32835</v>
      </c>
      <c r="EE30" s="117"/>
      <c r="EF30" s="163"/>
      <c r="EG30" s="172"/>
      <c r="EH30" s="175"/>
      <c r="EI30" s="182"/>
      <c r="EJ30" s="185"/>
      <c r="EK30" s="185"/>
      <c r="EL30" s="175"/>
    </row>
    <row r="31" spans="1:142" s="3" customFormat="1" x14ac:dyDescent="0.25">
      <c r="A31" s="4">
        <v>840</v>
      </c>
      <c r="B31" s="59" t="s">
        <v>24</v>
      </c>
      <c r="C31" s="57">
        <f t="shared" si="0"/>
        <v>12260808</v>
      </c>
      <c r="D31" s="51">
        <v>9664784</v>
      </c>
      <c r="E31" s="113">
        <v>91471</v>
      </c>
      <c r="F31" s="113"/>
      <c r="G31" s="113"/>
      <c r="H31" s="113"/>
      <c r="I31" s="113"/>
      <c r="J31" s="113"/>
      <c r="K31" s="113"/>
      <c r="L31" s="113"/>
      <c r="M31" s="113"/>
      <c r="N31" s="113"/>
      <c r="O31" s="113">
        <v>709</v>
      </c>
      <c r="P31" s="113"/>
      <c r="Q31" s="113"/>
      <c r="R31" s="113">
        <v>86271</v>
      </c>
      <c r="S31" s="52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>
        <v>75001</v>
      </c>
      <c r="AF31" s="147"/>
      <c r="AG31" s="147"/>
      <c r="AH31" s="147">
        <v>126247</v>
      </c>
      <c r="AI31" s="128"/>
      <c r="AJ31" s="50"/>
      <c r="AK31" s="50">
        <f>40405+5973+49638+46200+14875+7040</f>
        <v>164131</v>
      </c>
      <c r="AL31" s="50"/>
      <c r="AM31" s="50"/>
      <c r="AN31" s="50"/>
      <c r="AO31" s="50">
        <v>315442</v>
      </c>
      <c r="AP31" s="50">
        <v>35095</v>
      </c>
      <c r="AQ31" s="50">
        <v>858</v>
      </c>
      <c r="AR31" s="50">
        <v>77631</v>
      </c>
      <c r="AS31" s="50">
        <v>10975</v>
      </c>
      <c r="AT31" s="50"/>
      <c r="AU31" s="50"/>
      <c r="AV31" s="50"/>
      <c r="AW31" s="50"/>
      <c r="AX31" s="50"/>
      <c r="AY31" s="50"/>
      <c r="AZ31" s="50">
        <v>383421</v>
      </c>
      <c r="BA31" s="50"/>
      <c r="BB31" s="50"/>
      <c r="BC31" s="50"/>
      <c r="BD31" s="50"/>
      <c r="BE31" s="50"/>
      <c r="BF31" s="50"/>
      <c r="BG31" s="50"/>
      <c r="BH31" s="50"/>
      <c r="BI31" s="50"/>
      <c r="BJ31" s="50">
        <v>500000</v>
      </c>
      <c r="BK31" s="50"/>
      <c r="BL31" s="50"/>
      <c r="BM31" s="50"/>
      <c r="BN31" s="50"/>
      <c r="BO31" s="50"/>
      <c r="BP31" s="50">
        <v>378275</v>
      </c>
      <c r="BQ31" s="50">
        <v>51880</v>
      </c>
      <c r="BR31" s="50">
        <v>16315</v>
      </c>
      <c r="BS31" s="50"/>
      <c r="BT31" s="50"/>
      <c r="BU31" s="50"/>
      <c r="BV31" s="50"/>
      <c r="BW31" s="50"/>
      <c r="BX31" s="50"/>
      <c r="BY31" s="50"/>
      <c r="BZ31" s="50"/>
      <c r="CA31" s="50"/>
      <c r="CB31" s="50">
        <v>92596</v>
      </c>
      <c r="CC31" s="50"/>
      <c r="CD31" s="50"/>
      <c r="CE31" s="50"/>
      <c r="CF31" s="50"/>
      <c r="CG31" s="50">
        <v>102349</v>
      </c>
      <c r="CH31" s="50"/>
      <c r="CI31" s="50"/>
      <c r="CJ31" s="50">
        <v>63557</v>
      </c>
      <c r="CK31" s="50"/>
      <c r="CL31" s="52"/>
      <c r="CM31" s="52">
        <v>1190</v>
      </c>
      <c r="CN31" s="52"/>
      <c r="CO31" s="52">
        <v>-1190</v>
      </c>
      <c r="CP31" s="52"/>
      <c r="CQ31" s="52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>
        <v>2390</v>
      </c>
      <c r="EA31" s="50">
        <v>24</v>
      </c>
      <c r="EB31" s="50"/>
      <c r="EC31" s="50">
        <v>43</v>
      </c>
      <c r="ED31" s="117">
        <v>21343</v>
      </c>
      <c r="EE31" s="117"/>
      <c r="EF31" s="163"/>
      <c r="EG31" s="172"/>
      <c r="EH31" s="175"/>
      <c r="EI31" s="182"/>
      <c r="EJ31" s="185"/>
      <c r="EK31" s="185"/>
      <c r="EL31" s="175"/>
    </row>
    <row r="32" spans="1:142" s="3" customFormat="1" x14ac:dyDescent="0.25">
      <c r="A32" s="4">
        <v>842</v>
      </c>
      <c r="B32" s="59" t="s">
        <v>25</v>
      </c>
      <c r="C32" s="57">
        <f t="shared" si="0"/>
        <v>13647321</v>
      </c>
      <c r="D32" s="51">
        <v>11124090</v>
      </c>
      <c r="E32" s="113">
        <v>31702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>
        <v>29632</v>
      </c>
      <c r="S32" s="52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>
        <v>108470</v>
      </c>
      <c r="AE32" s="147"/>
      <c r="AF32" s="147"/>
      <c r="AG32" s="147"/>
      <c r="AH32" s="147">
        <v>88023</v>
      </c>
      <c r="AI32" s="128"/>
      <c r="AJ32" s="50"/>
      <c r="AK32" s="50">
        <f>8690+2640-1980</f>
        <v>9350</v>
      </c>
      <c r="AL32" s="50"/>
      <c r="AM32" s="50"/>
      <c r="AN32" s="50"/>
      <c r="AO32" s="50">
        <v>29841</v>
      </c>
      <c r="AP32" s="50">
        <v>2473</v>
      </c>
      <c r="AQ32" s="50">
        <v>10184</v>
      </c>
      <c r="AR32" s="50">
        <v>21</v>
      </c>
      <c r="AS32" s="50">
        <v>14685</v>
      </c>
      <c r="AT32" s="50"/>
      <c r="AU32" s="50"/>
      <c r="AV32" s="50"/>
      <c r="AW32" s="50"/>
      <c r="AX32" s="50"/>
      <c r="AY32" s="50"/>
      <c r="AZ32" s="50">
        <v>311002</v>
      </c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>
        <v>24300</v>
      </c>
      <c r="BM32" s="50"/>
      <c r="BN32" s="50"/>
      <c r="BO32" s="50"/>
      <c r="BP32" s="50">
        <v>76908</v>
      </c>
      <c r="BQ32" s="50">
        <v>22635</v>
      </c>
      <c r="BR32" s="50">
        <v>81577</v>
      </c>
      <c r="BS32" s="50"/>
      <c r="BT32" s="50"/>
      <c r="BU32" s="50"/>
      <c r="BV32" s="50"/>
      <c r="BW32" s="50"/>
      <c r="BX32" s="50"/>
      <c r="BY32" s="50"/>
      <c r="BZ32" s="50"/>
      <c r="CA32" s="50"/>
      <c r="CB32" s="50">
        <v>114001</v>
      </c>
      <c r="CC32" s="50"/>
      <c r="CD32" s="50"/>
      <c r="CE32" s="50"/>
      <c r="CF32" s="50">
        <v>40390</v>
      </c>
      <c r="CG32" s="50">
        <v>113080</v>
      </c>
      <c r="CH32" s="50"/>
      <c r="CI32" s="50"/>
      <c r="CJ32" s="50">
        <v>63050</v>
      </c>
      <c r="CK32" s="50"/>
      <c r="CL32" s="52">
        <v>32412</v>
      </c>
      <c r="CM32" s="52">
        <v>8000</v>
      </c>
      <c r="CN32" s="52"/>
      <c r="CO32" s="52"/>
      <c r="CP32" s="52"/>
      <c r="CQ32" s="52">
        <v>-8000</v>
      </c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>
        <v>6923</v>
      </c>
      <c r="DG32" s="50"/>
      <c r="DH32" s="50"/>
      <c r="DI32" s="50">
        <v>-3576</v>
      </c>
      <c r="DJ32" s="50">
        <v>191585</v>
      </c>
      <c r="DK32" s="50"/>
      <c r="DL32" s="50">
        <v>-191585</v>
      </c>
      <c r="DM32" s="50"/>
      <c r="DN32" s="50">
        <v>439532</v>
      </c>
      <c r="DO32" s="50">
        <v>734897</v>
      </c>
      <c r="DP32" s="50"/>
      <c r="DQ32" s="50"/>
      <c r="DR32" s="50"/>
      <c r="DS32" s="50"/>
      <c r="DT32" s="50">
        <v>21685</v>
      </c>
      <c r="DU32" s="50"/>
      <c r="DV32" s="50"/>
      <c r="DW32" s="50">
        <v>87906</v>
      </c>
      <c r="DX32" s="50">
        <v>3204</v>
      </c>
      <c r="DY32" s="50"/>
      <c r="DZ32" s="50">
        <v>7311</v>
      </c>
      <c r="EA32" s="50"/>
      <c r="EB32" s="50"/>
      <c r="EC32" s="50">
        <v>4</v>
      </c>
      <c r="ED32" s="117">
        <v>21609</v>
      </c>
      <c r="EE32" s="117"/>
      <c r="EF32" s="163"/>
      <c r="EG32" s="172"/>
      <c r="EH32" s="175"/>
      <c r="EI32" s="182"/>
      <c r="EJ32" s="185"/>
      <c r="EK32" s="185"/>
      <c r="EL32" s="175"/>
    </row>
    <row r="33" spans="1:142" s="3" customFormat="1" x14ac:dyDescent="0.25">
      <c r="A33" s="4">
        <v>844</v>
      </c>
      <c r="B33" s="59" t="s">
        <v>26</v>
      </c>
      <c r="C33" s="57">
        <f t="shared" si="0"/>
        <v>19795372</v>
      </c>
      <c r="D33" s="51">
        <v>15799193</v>
      </c>
      <c r="E33" s="113">
        <v>26603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52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>
        <v>1127969</v>
      </c>
      <c r="AI33" s="128"/>
      <c r="AJ33" s="50"/>
      <c r="AK33" s="50">
        <f>1448+669+634+198+320+1056+9653+3960</f>
        <v>17938</v>
      </c>
      <c r="AL33" s="50"/>
      <c r="AM33" s="50"/>
      <c r="AN33" s="50"/>
      <c r="AO33" s="50">
        <v>582150</v>
      </c>
      <c r="AP33" s="50">
        <v>5348</v>
      </c>
      <c r="AQ33" s="50">
        <v>2044</v>
      </c>
      <c r="AR33" s="50">
        <v>441</v>
      </c>
      <c r="AS33" s="50">
        <v>28751</v>
      </c>
      <c r="AT33" s="50"/>
      <c r="AU33" s="50"/>
      <c r="AV33" s="50"/>
      <c r="AW33" s="50"/>
      <c r="AX33" s="50"/>
      <c r="AY33" s="50"/>
      <c r="AZ33" s="50"/>
      <c r="BA33" s="50">
        <v>400000</v>
      </c>
      <c r="BB33" s="50"/>
      <c r="BC33" s="50"/>
      <c r="BD33" s="50"/>
      <c r="BE33" s="50"/>
      <c r="BF33" s="50"/>
      <c r="BG33" s="50"/>
      <c r="BH33" s="50">
        <v>500000</v>
      </c>
      <c r="BI33" s="50"/>
      <c r="BJ33" s="50"/>
      <c r="BK33" s="50"/>
      <c r="BL33" s="50"/>
      <c r="BM33" s="50">
        <v>7477</v>
      </c>
      <c r="BN33" s="50"/>
      <c r="BO33" s="50"/>
      <c r="BP33" s="50"/>
      <c r="BQ33" s="50"/>
      <c r="BR33" s="50">
        <v>87696</v>
      </c>
      <c r="BS33" s="50"/>
      <c r="BT33" s="50"/>
      <c r="BU33" s="50"/>
      <c r="BV33" s="50"/>
      <c r="BW33" s="50"/>
      <c r="BX33" s="50"/>
      <c r="BY33" s="50"/>
      <c r="BZ33" s="50"/>
      <c r="CA33" s="50"/>
      <c r="CB33" s="50">
        <v>139670</v>
      </c>
      <c r="CC33" s="50"/>
      <c r="CD33" s="50"/>
      <c r="CE33" s="50"/>
      <c r="CF33" s="50"/>
      <c r="CG33" s="50">
        <v>195546</v>
      </c>
      <c r="CH33" s="50"/>
      <c r="CI33" s="50"/>
      <c r="CJ33" s="50">
        <v>69894</v>
      </c>
      <c r="CK33" s="50">
        <v>11594</v>
      </c>
      <c r="CL33" s="52"/>
      <c r="CM33" s="52">
        <v>11382</v>
      </c>
      <c r="CN33" s="52"/>
      <c r="CO33" s="52"/>
      <c r="CP33" s="52"/>
      <c r="CQ33" s="52">
        <v>-2000</v>
      </c>
      <c r="CR33" s="50"/>
      <c r="CS33" s="50">
        <v>212856</v>
      </c>
      <c r="CT33" s="50"/>
      <c r="CU33" s="50"/>
      <c r="CV33" s="50">
        <v>-127034</v>
      </c>
      <c r="CW33" s="50"/>
      <c r="CX33" s="50"/>
      <c r="CY33" s="50"/>
      <c r="CZ33" s="50"/>
      <c r="DA33" s="50"/>
      <c r="DB33" s="50"/>
      <c r="DC33" s="50"/>
      <c r="DD33" s="50"/>
      <c r="DE33" s="50"/>
      <c r="DF33" s="50">
        <v>1656</v>
      </c>
      <c r="DG33" s="50">
        <v>17000</v>
      </c>
      <c r="DH33" s="50"/>
      <c r="DI33" s="50"/>
      <c r="DJ33" s="50">
        <v>428559</v>
      </c>
      <c r="DK33" s="50"/>
      <c r="DL33" s="50"/>
      <c r="DM33" s="50"/>
      <c r="DN33" s="50"/>
      <c r="DO33" s="50">
        <v>165696</v>
      </c>
      <c r="DP33" s="50"/>
      <c r="DQ33" s="50"/>
      <c r="DR33" s="50"/>
      <c r="DS33" s="50"/>
      <c r="DT33" s="50">
        <v>4889</v>
      </c>
      <c r="DU33" s="50"/>
      <c r="DV33" s="50"/>
      <c r="DW33" s="50">
        <v>19820</v>
      </c>
      <c r="DX33" s="50">
        <v>722</v>
      </c>
      <c r="DY33" s="50"/>
      <c r="DZ33" s="50">
        <v>6139</v>
      </c>
      <c r="EA33" s="50">
        <v>12922</v>
      </c>
      <c r="EB33" s="50"/>
      <c r="EC33" s="50"/>
      <c r="ED33" s="117">
        <v>22451</v>
      </c>
      <c r="EE33" s="117"/>
      <c r="EF33" s="163"/>
      <c r="EG33" s="172">
        <v>12500</v>
      </c>
      <c r="EH33" s="175"/>
      <c r="EI33" s="182"/>
      <c r="EJ33" s="185"/>
      <c r="EK33" s="185">
        <v>10000</v>
      </c>
      <c r="EL33" s="175">
        <v>-4500</v>
      </c>
    </row>
    <row r="34" spans="1:142" s="3" customFormat="1" x14ac:dyDescent="0.25">
      <c r="A34" s="4">
        <v>846</v>
      </c>
      <c r="B34" s="59" t="s">
        <v>27</v>
      </c>
      <c r="C34" s="57">
        <f t="shared" si="0"/>
        <v>18013484</v>
      </c>
      <c r="D34" s="51">
        <v>14807661</v>
      </c>
      <c r="E34" s="113">
        <v>83759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>
        <v>183001</v>
      </c>
      <c r="S34" s="52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>
        <v>877853</v>
      </c>
      <c r="AI34" s="128"/>
      <c r="AJ34" s="50"/>
      <c r="AK34" s="50">
        <f>1688+545+309+7128+362</f>
        <v>10032</v>
      </c>
      <c r="AL34" s="50"/>
      <c r="AM34" s="50"/>
      <c r="AN34" s="50"/>
      <c r="AO34" s="50"/>
      <c r="AP34" s="50">
        <v>10327</v>
      </c>
      <c r="AQ34" s="50">
        <v>1962</v>
      </c>
      <c r="AR34" s="50">
        <v>119782</v>
      </c>
      <c r="AS34" s="50">
        <v>17854</v>
      </c>
      <c r="AT34" s="50"/>
      <c r="AU34" s="50"/>
      <c r="AV34" s="50"/>
      <c r="AW34" s="50"/>
      <c r="AX34" s="50"/>
      <c r="AY34" s="50"/>
      <c r="AZ34" s="50">
        <v>396611</v>
      </c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>
        <v>500000</v>
      </c>
      <c r="BL34" s="50">
        <v>24300</v>
      </c>
      <c r="BM34" s="50"/>
      <c r="BN34" s="50"/>
      <c r="BO34" s="50"/>
      <c r="BP34" s="50"/>
      <c r="BQ34" s="50">
        <v>441077</v>
      </c>
      <c r="BR34" s="50">
        <v>24473</v>
      </c>
      <c r="BS34" s="50"/>
      <c r="BT34" s="50"/>
      <c r="BU34" s="50"/>
      <c r="BV34" s="50"/>
      <c r="BW34" s="50"/>
      <c r="BX34" s="50"/>
      <c r="BY34" s="50"/>
      <c r="BZ34" s="50"/>
      <c r="CA34" s="50"/>
      <c r="CB34" s="50">
        <v>160452</v>
      </c>
      <c r="CC34" s="50"/>
      <c r="CD34" s="50"/>
      <c r="CE34" s="50"/>
      <c r="CF34" s="50"/>
      <c r="CG34" s="50">
        <v>127867</v>
      </c>
      <c r="CH34" s="50"/>
      <c r="CI34" s="50"/>
      <c r="CJ34" s="50"/>
      <c r="CK34" s="50"/>
      <c r="CL34" s="52"/>
      <c r="CM34" s="52"/>
      <c r="CN34" s="52"/>
      <c r="CO34" s="52"/>
      <c r="CP34" s="52"/>
      <c r="CQ34" s="52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>
        <v>194000</v>
      </c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>
        <v>22212</v>
      </c>
      <c r="EA34" s="50"/>
      <c r="EB34" s="50"/>
      <c r="EC34" s="50"/>
      <c r="ED34" s="117">
        <v>22261</v>
      </c>
      <c r="EE34" s="117"/>
      <c r="EF34" s="163"/>
      <c r="EG34" s="172"/>
      <c r="EH34" s="175"/>
      <c r="EI34" s="182"/>
      <c r="EJ34" s="185">
        <v>-12000</v>
      </c>
      <c r="EK34" s="185"/>
      <c r="EL34" s="175"/>
    </row>
    <row r="35" spans="1:142" s="3" customFormat="1" x14ac:dyDescent="0.25">
      <c r="A35" s="4">
        <v>847</v>
      </c>
      <c r="B35" s="59" t="s">
        <v>28</v>
      </c>
      <c r="C35" s="57">
        <f t="shared" si="0"/>
        <v>42275233</v>
      </c>
      <c r="D35" s="51">
        <v>30298000</v>
      </c>
      <c r="E35" s="113">
        <v>140621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>
        <v>275293</v>
      </c>
      <c r="S35" s="52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>
        <v>390354</v>
      </c>
      <c r="AF35" s="147"/>
      <c r="AG35" s="147"/>
      <c r="AH35" s="147">
        <v>3248041</v>
      </c>
      <c r="AI35" s="128"/>
      <c r="AJ35" s="50"/>
      <c r="AK35" s="50">
        <f>29559+5927+18480+4930+13109+552+6974+7288+725+484+2789+1991</f>
        <v>92808</v>
      </c>
      <c r="AL35" s="50">
        <v>184</v>
      </c>
      <c r="AM35" s="50"/>
      <c r="AN35" s="50"/>
      <c r="AO35" s="50">
        <v>20</v>
      </c>
      <c r="AP35" s="50">
        <v>1</v>
      </c>
      <c r="AQ35" s="50">
        <v>34285</v>
      </c>
      <c r="AR35" s="50">
        <v>491331</v>
      </c>
      <c r="AS35" s="50">
        <v>28674</v>
      </c>
      <c r="AT35" s="50"/>
      <c r="AU35" s="50"/>
      <c r="AV35" s="50"/>
      <c r="AW35" s="50">
        <v>10000</v>
      </c>
      <c r="AX35" s="50"/>
      <c r="AY35" s="50"/>
      <c r="AZ35" s="50"/>
      <c r="BA35" s="50"/>
      <c r="BB35" s="50">
        <v>400000</v>
      </c>
      <c r="BC35" s="50"/>
      <c r="BD35" s="50"/>
      <c r="BE35" s="50"/>
      <c r="BF35" s="50">
        <v>500000</v>
      </c>
      <c r="BG35" s="50">
        <v>500000</v>
      </c>
      <c r="BH35" s="50"/>
      <c r="BI35" s="50"/>
      <c r="BJ35" s="50"/>
      <c r="BK35" s="50"/>
      <c r="BL35" s="50">
        <v>24300</v>
      </c>
      <c r="BM35" s="50">
        <v>300</v>
      </c>
      <c r="BN35" s="50"/>
      <c r="BO35" s="50"/>
      <c r="BP35" s="50"/>
      <c r="BQ35" s="50"/>
      <c r="BR35" s="50">
        <v>679132</v>
      </c>
      <c r="BS35" s="50"/>
      <c r="BT35" s="50"/>
      <c r="BU35" s="50"/>
      <c r="BV35" s="50"/>
      <c r="BW35" s="50"/>
      <c r="BX35" s="50"/>
      <c r="BY35" s="50">
        <v>30000</v>
      </c>
      <c r="BZ35" s="50">
        <v>3000000</v>
      </c>
      <c r="CA35" s="50"/>
      <c r="CB35" s="50"/>
      <c r="CC35" s="50"/>
      <c r="CD35" s="50"/>
      <c r="CE35" s="50"/>
      <c r="CF35" s="50">
        <v>37708</v>
      </c>
      <c r="CG35" s="50">
        <v>390968</v>
      </c>
      <c r="CH35" s="50"/>
      <c r="CI35" s="50"/>
      <c r="CJ35" s="50">
        <v>197924</v>
      </c>
      <c r="CK35" s="50">
        <v>28602</v>
      </c>
      <c r="CL35" s="52">
        <v>39933</v>
      </c>
      <c r="CM35" s="52">
        <v>6250</v>
      </c>
      <c r="CN35" s="52"/>
      <c r="CO35" s="52"/>
      <c r="CP35" s="52"/>
      <c r="CQ35" s="52"/>
      <c r="CR35" s="50"/>
      <c r="CS35" s="50"/>
      <c r="CT35" s="50"/>
      <c r="CU35" s="50"/>
      <c r="CV35" s="50"/>
      <c r="CW35" s="50"/>
      <c r="CX35" s="50"/>
      <c r="CY35" s="50"/>
      <c r="CZ35" s="50"/>
      <c r="DA35" s="50">
        <v>971341</v>
      </c>
      <c r="DB35" s="50">
        <v>199838</v>
      </c>
      <c r="DC35" s="50"/>
      <c r="DD35" s="50"/>
      <c r="DE35" s="50"/>
      <c r="DF35" s="50">
        <v>14025</v>
      </c>
      <c r="DG35" s="50"/>
      <c r="DH35" s="50"/>
      <c r="DI35" s="50"/>
      <c r="DJ35" s="50">
        <v>84</v>
      </c>
      <c r="DK35" s="50"/>
      <c r="DL35" s="50"/>
      <c r="DM35" s="50">
        <v>194000</v>
      </c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>
        <v>20031</v>
      </c>
      <c r="EA35" s="50"/>
      <c r="EB35" s="50"/>
      <c r="EC35" s="50">
        <v>14</v>
      </c>
      <c r="ED35" s="117">
        <v>25171</v>
      </c>
      <c r="EE35" s="117"/>
      <c r="EF35" s="163"/>
      <c r="EG35" s="172"/>
      <c r="EH35" s="175"/>
      <c r="EI35" s="182"/>
      <c r="EJ35" s="185"/>
      <c r="EK35" s="185"/>
      <c r="EL35" s="175">
        <v>6000</v>
      </c>
    </row>
    <row r="36" spans="1:142" s="3" customFormat="1" x14ac:dyDescent="0.25">
      <c r="A36" s="4">
        <v>848</v>
      </c>
      <c r="B36" s="59" t="s">
        <v>29</v>
      </c>
      <c r="C36" s="57">
        <f t="shared" si="0"/>
        <v>29509344</v>
      </c>
      <c r="D36" s="51">
        <v>25660616</v>
      </c>
      <c r="E36" s="113">
        <v>116368</v>
      </c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>
        <v>5124</v>
      </c>
      <c r="Q36" s="113"/>
      <c r="R36" s="113">
        <v>276133</v>
      </c>
      <c r="S36" s="52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>
        <v>122615</v>
      </c>
      <c r="AF36" s="147"/>
      <c r="AG36" s="147"/>
      <c r="AH36" s="147"/>
      <c r="AI36" s="128"/>
      <c r="AJ36" s="50"/>
      <c r="AK36" s="50">
        <f>1280+1698+5698+611+5990+1745-1647</f>
        <v>15375</v>
      </c>
      <c r="AL36" s="50"/>
      <c r="AM36" s="50"/>
      <c r="AN36" s="50"/>
      <c r="AO36" s="50">
        <v>778485</v>
      </c>
      <c r="AP36" s="50">
        <v>13535</v>
      </c>
      <c r="AQ36" s="50">
        <v>19</v>
      </c>
      <c r="AR36" s="50">
        <v>85</v>
      </c>
      <c r="AS36" s="50">
        <v>27283</v>
      </c>
      <c r="AT36" s="50"/>
      <c r="AU36" s="50"/>
      <c r="AV36" s="50"/>
      <c r="AW36" s="50"/>
      <c r="AX36" s="50"/>
      <c r="AY36" s="50"/>
      <c r="AZ36" s="50">
        <v>302663</v>
      </c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>
        <v>24300</v>
      </c>
      <c r="BM36" s="50">
        <v>3</v>
      </c>
      <c r="BN36" s="50">
        <v>837824</v>
      </c>
      <c r="BO36" s="50"/>
      <c r="BP36" s="50"/>
      <c r="BQ36" s="50"/>
      <c r="BR36" s="50">
        <v>342625</v>
      </c>
      <c r="BS36" s="50"/>
      <c r="BT36" s="50"/>
      <c r="BU36" s="50"/>
      <c r="BV36" s="50"/>
      <c r="BW36" s="50"/>
      <c r="BX36" s="50"/>
      <c r="BY36" s="50"/>
      <c r="BZ36" s="50"/>
      <c r="CA36" s="50"/>
      <c r="CB36" s="50">
        <v>168309</v>
      </c>
      <c r="CC36" s="50"/>
      <c r="CD36" s="50"/>
      <c r="CE36" s="50"/>
      <c r="CF36" s="50"/>
      <c r="CG36" s="50">
        <v>253358</v>
      </c>
      <c r="CH36" s="50">
        <v>1186</v>
      </c>
      <c r="CI36" s="50"/>
      <c r="CJ36" s="50">
        <v>256429</v>
      </c>
      <c r="CK36" s="50">
        <v>49889</v>
      </c>
      <c r="CL36" s="52">
        <v>35068</v>
      </c>
      <c r="CM36" s="52">
        <v>9000</v>
      </c>
      <c r="CN36" s="52"/>
      <c r="CO36" s="52"/>
      <c r="CP36" s="52"/>
      <c r="CQ36" s="52">
        <v>-9000</v>
      </c>
      <c r="CR36" s="50"/>
      <c r="CS36" s="50">
        <v>212460</v>
      </c>
      <c r="CT36" s="50"/>
      <c r="CU36" s="50"/>
      <c r="CV36" s="50">
        <v>-93152</v>
      </c>
      <c r="CW36" s="50">
        <v>23875</v>
      </c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>
        <v>9346</v>
      </c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>
        <v>44878</v>
      </c>
      <c r="EA36" s="50"/>
      <c r="EB36" s="50"/>
      <c r="EC36" s="50"/>
      <c r="ED36" s="117">
        <v>24645</v>
      </c>
      <c r="EE36" s="117"/>
      <c r="EF36" s="163"/>
      <c r="EG36" s="172"/>
      <c r="EH36" s="175"/>
      <c r="EI36" s="182"/>
      <c r="EJ36" s="185"/>
      <c r="EK36" s="185"/>
      <c r="EL36" s="175"/>
    </row>
    <row r="37" spans="1:142" s="3" customFormat="1" x14ac:dyDescent="0.25">
      <c r="A37" s="4">
        <v>850</v>
      </c>
      <c r="B37" s="59" t="s">
        <v>30</v>
      </c>
      <c r="C37" s="57">
        <f t="shared" si="0"/>
        <v>10587535</v>
      </c>
      <c r="D37" s="51">
        <v>8231392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>
        <v>57925</v>
      </c>
      <c r="S37" s="52"/>
      <c r="T37" s="147"/>
      <c r="U37" s="147"/>
      <c r="V37" s="147"/>
      <c r="W37" s="147"/>
      <c r="X37" s="147"/>
      <c r="Y37" s="147"/>
      <c r="Z37" s="147">
        <v>3293</v>
      </c>
      <c r="AA37" s="147"/>
      <c r="AB37" s="147"/>
      <c r="AC37" s="147"/>
      <c r="AD37" s="147"/>
      <c r="AE37" s="147"/>
      <c r="AF37" s="147"/>
      <c r="AG37" s="147"/>
      <c r="AH37" s="147">
        <v>184861</v>
      </c>
      <c r="AI37" s="128"/>
      <c r="AJ37" s="50"/>
      <c r="AK37" s="50"/>
      <c r="AL37" s="50"/>
      <c r="AM37" s="50"/>
      <c r="AN37" s="50"/>
      <c r="AO37" s="50">
        <v>149679</v>
      </c>
      <c r="AP37" s="50">
        <v>18825</v>
      </c>
      <c r="AQ37" s="50">
        <v>16613</v>
      </c>
      <c r="AR37" s="50"/>
      <c r="AS37" s="50">
        <v>16617</v>
      </c>
      <c r="AT37" s="50"/>
      <c r="AU37" s="50"/>
      <c r="AV37" s="50"/>
      <c r="AW37" s="50"/>
      <c r="AX37" s="50"/>
      <c r="AY37" s="50"/>
      <c r="AZ37" s="50">
        <v>395560</v>
      </c>
      <c r="BA37" s="50"/>
      <c r="BB37" s="50">
        <v>400000</v>
      </c>
      <c r="BC37" s="50"/>
      <c r="BD37" s="50"/>
      <c r="BE37" s="50">
        <v>500000</v>
      </c>
      <c r="BF37" s="50"/>
      <c r="BG37" s="50"/>
      <c r="BH37" s="50"/>
      <c r="BI37" s="50"/>
      <c r="BJ37" s="50"/>
      <c r="BK37" s="50"/>
      <c r="BL37" s="50">
        <v>24300</v>
      </c>
      <c r="BM37" s="50"/>
      <c r="BN37" s="50"/>
      <c r="BO37" s="50"/>
      <c r="BP37" s="50"/>
      <c r="BQ37" s="50">
        <v>41720</v>
      </c>
      <c r="BR37" s="50">
        <v>120327</v>
      </c>
      <c r="BS37" s="50"/>
      <c r="BT37" s="50"/>
      <c r="BU37" s="50"/>
      <c r="BV37" s="50"/>
      <c r="BW37" s="50"/>
      <c r="BX37" s="50"/>
      <c r="BY37" s="50"/>
      <c r="BZ37" s="50"/>
      <c r="CA37" s="50"/>
      <c r="CB37" s="50">
        <v>163546</v>
      </c>
      <c r="CC37" s="50"/>
      <c r="CD37" s="50"/>
      <c r="CE37" s="50"/>
      <c r="CF37" s="50"/>
      <c r="CG37" s="50">
        <v>104657</v>
      </c>
      <c r="CH37" s="50"/>
      <c r="CI37" s="50"/>
      <c r="CJ37" s="50">
        <v>60047</v>
      </c>
      <c r="CK37" s="50">
        <v>20412</v>
      </c>
      <c r="CL37" s="52"/>
      <c r="CM37" s="52"/>
      <c r="CN37" s="52"/>
      <c r="CO37" s="52"/>
      <c r="CP37" s="52"/>
      <c r="CQ37" s="52"/>
      <c r="CR37" s="50"/>
      <c r="CS37" s="50">
        <v>36900</v>
      </c>
      <c r="CT37" s="50"/>
      <c r="CU37" s="50"/>
      <c r="CV37" s="50">
        <v>-2000</v>
      </c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>
        <v>5879</v>
      </c>
      <c r="EA37" s="50">
        <v>26394</v>
      </c>
      <c r="EB37" s="50"/>
      <c r="EC37" s="50">
        <v>6</v>
      </c>
      <c r="ED37" s="117">
        <v>21056</v>
      </c>
      <c r="EE37" s="117"/>
      <c r="EF37" s="163"/>
      <c r="EG37" s="172"/>
      <c r="EH37" s="175"/>
      <c r="EI37" s="182"/>
      <c r="EJ37" s="185">
        <v>-10474</v>
      </c>
      <c r="EK37" s="185"/>
      <c r="EL37" s="175"/>
    </row>
    <row r="38" spans="1:142" s="3" customFormat="1" x14ac:dyDescent="0.25">
      <c r="A38" s="4">
        <v>851</v>
      </c>
      <c r="B38" s="59" t="s">
        <v>31</v>
      </c>
      <c r="C38" s="57">
        <f t="shared" si="0"/>
        <v>14042551</v>
      </c>
      <c r="D38" s="51">
        <v>9906961</v>
      </c>
      <c r="E38" s="113">
        <v>38344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>
        <v>114651</v>
      </c>
      <c r="S38" s="52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>
        <v>731324</v>
      </c>
      <c r="AI38" s="128"/>
      <c r="AJ38" s="50"/>
      <c r="AK38" s="50">
        <f>1760+13035+8800-9570</f>
        <v>14025</v>
      </c>
      <c r="AL38" s="50">
        <v>863</v>
      </c>
      <c r="AM38" s="50"/>
      <c r="AN38" s="50"/>
      <c r="AO38" s="50">
        <v>109059</v>
      </c>
      <c r="AP38" s="50">
        <v>29</v>
      </c>
      <c r="AQ38" s="50">
        <v>38658</v>
      </c>
      <c r="AR38" s="50">
        <v>66955</v>
      </c>
      <c r="AS38" s="50">
        <v>7652</v>
      </c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>
        <v>53091</v>
      </c>
      <c r="BH38" s="50"/>
      <c r="BI38" s="50"/>
      <c r="BJ38" s="50">
        <v>500000</v>
      </c>
      <c r="BK38" s="50"/>
      <c r="BL38" s="50">
        <f>2664+24300</f>
        <v>26964</v>
      </c>
      <c r="BM38" s="50"/>
      <c r="BN38" s="50"/>
      <c r="BO38" s="50"/>
      <c r="BP38" s="50">
        <v>871129</v>
      </c>
      <c r="BQ38" s="50">
        <v>112648</v>
      </c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>
        <v>126900</v>
      </c>
      <c r="CH38" s="50"/>
      <c r="CI38" s="50"/>
      <c r="CJ38" s="50">
        <v>129734</v>
      </c>
      <c r="CK38" s="50">
        <v>45844</v>
      </c>
      <c r="CL38" s="52"/>
      <c r="CM38" s="52">
        <v>4000</v>
      </c>
      <c r="CN38" s="52"/>
      <c r="CO38" s="52"/>
      <c r="CP38" s="52"/>
      <c r="CQ38" s="52">
        <v>-4000</v>
      </c>
      <c r="CR38" s="50"/>
      <c r="CS38" s="50">
        <v>39679</v>
      </c>
      <c r="CT38" s="50"/>
      <c r="CU38" s="50"/>
      <c r="CV38" s="50">
        <v>-25362</v>
      </c>
      <c r="CW38" s="50"/>
      <c r="CX38" s="50"/>
      <c r="CY38" s="50"/>
      <c r="CZ38" s="50"/>
      <c r="DA38" s="50"/>
      <c r="DB38" s="50"/>
      <c r="DC38" s="50"/>
      <c r="DD38" s="50"/>
      <c r="DE38" s="50"/>
      <c r="DF38" s="50">
        <v>10419</v>
      </c>
      <c r="DG38" s="50"/>
      <c r="DH38" s="50"/>
      <c r="DI38" s="50"/>
      <c r="DJ38" s="50">
        <v>38303</v>
      </c>
      <c r="DK38" s="50"/>
      <c r="DL38" s="50"/>
      <c r="DM38" s="50"/>
      <c r="DN38" s="50">
        <v>364709</v>
      </c>
      <c r="DO38" s="50">
        <v>609794</v>
      </c>
      <c r="DP38" s="50"/>
      <c r="DQ38" s="50"/>
      <c r="DR38" s="50"/>
      <c r="DS38" s="50"/>
      <c r="DT38" s="50">
        <v>17994</v>
      </c>
      <c r="DU38" s="50"/>
      <c r="DV38" s="50"/>
      <c r="DW38" s="50">
        <v>72942</v>
      </c>
      <c r="DX38" s="50">
        <v>2659</v>
      </c>
      <c r="DY38" s="50"/>
      <c r="DZ38" s="50">
        <v>5417</v>
      </c>
      <c r="EA38" s="50"/>
      <c r="EB38" s="50"/>
      <c r="EC38" s="50">
        <v>166</v>
      </c>
      <c r="ED38" s="117">
        <v>21359</v>
      </c>
      <c r="EE38" s="117"/>
      <c r="EF38" s="163"/>
      <c r="EG38" s="172"/>
      <c r="EH38" s="175">
        <v>-10359</v>
      </c>
      <c r="EI38" s="182"/>
      <c r="EJ38" s="185"/>
      <c r="EK38" s="185"/>
      <c r="EL38" s="175"/>
    </row>
    <row r="39" spans="1:142" s="3" customFormat="1" x14ac:dyDescent="0.25">
      <c r="A39" s="4">
        <v>852</v>
      </c>
      <c r="B39" s="59" t="s">
        <v>32</v>
      </c>
      <c r="C39" s="57">
        <f t="shared" si="0"/>
        <v>16396385</v>
      </c>
      <c r="D39" s="51">
        <v>11380188</v>
      </c>
      <c r="E39" s="113">
        <v>63242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>
        <v>42542</v>
      </c>
      <c r="S39" s="52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>
        <v>1113601</v>
      </c>
      <c r="AI39" s="128"/>
      <c r="AJ39" s="50">
        <v>270013</v>
      </c>
      <c r="AK39" s="50">
        <v>7101</v>
      </c>
      <c r="AL39" s="50">
        <v>2979</v>
      </c>
      <c r="AM39" s="50"/>
      <c r="AN39" s="50"/>
      <c r="AO39" s="50">
        <v>207161</v>
      </c>
      <c r="AP39" s="50"/>
      <c r="AQ39" s="50">
        <v>553</v>
      </c>
      <c r="AR39" s="50">
        <v>473</v>
      </c>
      <c r="AS39" s="50">
        <v>14530</v>
      </c>
      <c r="AT39" s="50"/>
      <c r="AU39" s="50"/>
      <c r="AV39" s="50"/>
      <c r="AW39" s="50"/>
      <c r="AX39" s="50"/>
      <c r="AY39" s="50"/>
      <c r="AZ39" s="50">
        <v>235300</v>
      </c>
      <c r="BA39" s="50"/>
      <c r="BB39" s="50"/>
      <c r="BC39" s="50"/>
      <c r="BD39" s="50"/>
      <c r="BE39" s="50"/>
      <c r="BF39" s="50"/>
      <c r="BG39" s="50"/>
      <c r="BH39" s="50"/>
      <c r="BI39" s="50"/>
      <c r="BJ39" s="50">
        <v>500000</v>
      </c>
      <c r="BK39" s="50"/>
      <c r="BL39" s="50"/>
      <c r="BM39" s="50"/>
      <c r="BN39" s="50"/>
      <c r="BO39" s="50"/>
      <c r="BP39" s="50"/>
      <c r="BQ39" s="50">
        <v>60135</v>
      </c>
      <c r="BR39" s="50">
        <v>110129</v>
      </c>
      <c r="BS39" s="50"/>
      <c r="BT39" s="50"/>
      <c r="BU39" s="50"/>
      <c r="BV39" s="50"/>
      <c r="BW39" s="50"/>
      <c r="BX39" s="50"/>
      <c r="BY39" s="50"/>
      <c r="BZ39" s="50"/>
      <c r="CA39" s="50"/>
      <c r="CB39" s="50">
        <v>115000</v>
      </c>
      <c r="CC39" s="50"/>
      <c r="CD39" s="50"/>
      <c r="CE39" s="50"/>
      <c r="CF39" s="50"/>
      <c r="CG39" s="50">
        <v>127889</v>
      </c>
      <c r="CH39" s="50"/>
      <c r="CI39" s="50"/>
      <c r="CJ39" s="50">
        <v>164484</v>
      </c>
      <c r="CK39" s="50">
        <v>32727</v>
      </c>
      <c r="CL39" s="52">
        <v>35090</v>
      </c>
      <c r="CM39" s="52">
        <v>4000</v>
      </c>
      <c r="CN39" s="52"/>
      <c r="CO39" s="52"/>
      <c r="CP39" s="52"/>
      <c r="CQ39" s="52"/>
      <c r="CR39" s="50"/>
      <c r="CS39" s="50">
        <v>72541</v>
      </c>
      <c r="CT39" s="50"/>
      <c r="CU39" s="50">
        <v>-25000</v>
      </c>
      <c r="CV39" s="50">
        <v>-22820</v>
      </c>
      <c r="CW39" s="50">
        <v>36000</v>
      </c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>
        <v>194000</v>
      </c>
      <c r="DN39" s="50">
        <v>553666</v>
      </c>
      <c r="DO39" s="50">
        <v>925730</v>
      </c>
      <c r="DP39" s="50"/>
      <c r="DQ39" s="50"/>
      <c r="DR39" s="50"/>
      <c r="DS39" s="50"/>
      <c r="DT39" s="50">
        <v>27317</v>
      </c>
      <c r="DU39" s="50"/>
      <c r="DV39" s="50"/>
      <c r="DW39" s="50">
        <v>110733</v>
      </c>
      <c r="DX39" s="50">
        <v>4036</v>
      </c>
      <c r="DY39" s="50"/>
      <c r="DZ39" s="50">
        <v>8064</v>
      </c>
      <c r="EA39" s="50"/>
      <c r="EB39" s="50"/>
      <c r="EC39" s="50">
        <v>17620</v>
      </c>
      <c r="ED39" s="117">
        <v>21687</v>
      </c>
      <c r="EE39" s="117"/>
      <c r="EF39" s="163"/>
      <c r="EG39" s="172"/>
      <c r="EH39" s="175">
        <v>-14326</v>
      </c>
      <c r="EI39" s="182"/>
      <c r="EJ39" s="185"/>
      <c r="EK39" s="185"/>
      <c r="EL39" s="175"/>
    </row>
    <row r="40" spans="1:142" s="3" customFormat="1" x14ac:dyDescent="0.25">
      <c r="A40" s="4">
        <v>853</v>
      </c>
      <c r="B40" s="59" t="s">
        <v>33</v>
      </c>
      <c r="C40" s="57">
        <f t="shared" si="0"/>
        <v>27026128</v>
      </c>
      <c r="D40" s="51">
        <v>22499159</v>
      </c>
      <c r="E40" s="113">
        <v>53477</v>
      </c>
      <c r="F40" s="113"/>
      <c r="G40" s="113"/>
      <c r="H40" s="113"/>
      <c r="I40" s="113"/>
      <c r="J40" s="113"/>
      <c r="K40" s="113"/>
      <c r="L40" s="113"/>
      <c r="M40" s="113"/>
      <c r="N40" s="113">
        <v>21218</v>
      </c>
      <c r="O40" s="113"/>
      <c r="P40" s="113"/>
      <c r="Q40" s="113"/>
      <c r="R40" s="113">
        <v>176618</v>
      </c>
      <c r="S40" s="52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>
        <v>77342</v>
      </c>
      <c r="AE40" s="147"/>
      <c r="AF40" s="147"/>
      <c r="AG40" s="147"/>
      <c r="AH40" s="147">
        <v>1520505</v>
      </c>
      <c r="AI40" s="128"/>
      <c r="AJ40" s="50"/>
      <c r="AK40" s="50">
        <f>18753+304+12947+22678+2178+18480+45679+1210+8305+77486+5940+1925+2946</f>
        <v>218831</v>
      </c>
      <c r="AL40" s="50">
        <v>6391</v>
      </c>
      <c r="AM40" s="50"/>
      <c r="AN40" s="50"/>
      <c r="AO40" s="50"/>
      <c r="AP40" s="50"/>
      <c r="AQ40" s="50">
        <v>109294</v>
      </c>
      <c r="AR40" s="50">
        <v>113119</v>
      </c>
      <c r="AS40" s="50">
        <v>17467</v>
      </c>
      <c r="AT40" s="50"/>
      <c r="AU40" s="50"/>
      <c r="AV40" s="50"/>
      <c r="AW40" s="50"/>
      <c r="AX40" s="50"/>
      <c r="AY40" s="50"/>
      <c r="AZ40" s="50"/>
      <c r="BA40" s="50">
        <v>400000</v>
      </c>
      <c r="BB40" s="50"/>
      <c r="BC40" s="50"/>
      <c r="BD40" s="50"/>
      <c r="BE40" s="50"/>
      <c r="BF40" s="50">
        <v>400000</v>
      </c>
      <c r="BG40" s="50"/>
      <c r="BH40" s="50"/>
      <c r="BI40" s="50"/>
      <c r="BJ40" s="50"/>
      <c r="BK40" s="50"/>
      <c r="BL40" s="50">
        <v>100000</v>
      </c>
      <c r="BM40" s="50"/>
      <c r="BN40" s="50"/>
      <c r="BO40" s="50"/>
      <c r="BP40" s="50">
        <v>28853</v>
      </c>
      <c r="BQ40" s="50">
        <v>171788</v>
      </c>
      <c r="BR40" s="50">
        <v>467031</v>
      </c>
      <c r="BS40" s="50"/>
      <c r="BT40" s="50"/>
      <c r="BU40" s="50"/>
      <c r="BV40" s="50"/>
      <c r="BW40" s="50"/>
      <c r="BX40" s="50"/>
      <c r="BY40" s="50"/>
      <c r="BZ40" s="50"/>
      <c r="CA40" s="50"/>
      <c r="CB40" s="50">
        <v>39765</v>
      </c>
      <c r="CC40" s="50"/>
      <c r="CD40" s="50"/>
      <c r="CE40" s="50"/>
      <c r="CF40" s="50"/>
      <c r="CG40" s="50">
        <v>249455</v>
      </c>
      <c r="CH40" s="50"/>
      <c r="CI40" s="50"/>
      <c r="CJ40" s="50">
        <v>205672</v>
      </c>
      <c r="CK40" s="50"/>
      <c r="CL40" s="52"/>
      <c r="CM40" s="52">
        <v>34252</v>
      </c>
      <c r="CN40" s="52"/>
      <c r="CO40" s="52"/>
      <c r="CP40" s="52"/>
      <c r="CQ40" s="52">
        <v>-2000</v>
      </c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>
        <v>60020</v>
      </c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>
        <v>12282</v>
      </c>
      <c r="EA40" s="50">
        <v>15509</v>
      </c>
      <c r="EB40" s="50"/>
      <c r="EC40" s="50">
        <v>6407</v>
      </c>
      <c r="ED40" s="117">
        <v>23673</v>
      </c>
      <c r="EE40" s="117"/>
      <c r="EF40" s="163"/>
      <c r="EG40" s="172"/>
      <c r="EH40" s="175"/>
      <c r="EI40" s="182"/>
      <c r="EJ40" s="185"/>
      <c r="EK40" s="185"/>
      <c r="EL40" s="175"/>
    </row>
    <row r="41" spans="1:142" s="3" customFormat="1" x14ac:dyDescent="0.25">
      <c r="A41" s="4">
        <v>854</v>
      </c>
      <c r="B41" s="59" t="s">
        <v>34</v>
      </c>
      <c r="C41" s="57">
        <f t="shared" si="0"/>
        <v>12048818</v>
      </c>
      <c r="D41" s="51">
        <v>9584472</v>
      </c>
      <c r="E41" s="113">
        <v>37938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>
        <v>178425</v>
      </c>
      <c r="S41" s="52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>
        <v>403463</v>
      </c>
      <c r="AI41" s="128"/>
      <c r="AJ41" s="50"/>
      <c r="AK41" s="50">
        <f>7040+1815+4840+330+16086</f>
        <v>30111</v>
      </c>
      <c r="AL41" s="50"/>
      <c r="AM41" s="50"/>
      <c r="AN41" s="50"/>
      <c r="AO41" s="50">
        <v>327430</v>
      </c>
      <c r="AP41" s="50">
        <v>19387</v>
      </c>
      <c r="AQ41" s="50">
        <v>556</v>
      </c>
      <c r="AR41" s="50">
        <v>48876</v>
      </c>
      <c r="AS41" s="50">
        <v>9738</v>
      </c>
      <c r="AT41" s="50"/>
      <c r="AU41" s="50"/>
      <c r="AV41" s="50"/>
      <c r="AW41" s="50"/>
      <c r="AX41" s="50"/>
      <c r="AY41" s="50"/>
      <c r="AZ41" s="50"/>
      <c r="BA41" s="50">
        <v>400000</v>
      </c>
      <c r="BB41" s="50"/>
      <c r="BC41" s="50"/>
      <c r="BD41" s="50"/>
      <c r="BE41" s="50">
        <v>384760</v>
      </c>
      <c r="BF41" s="50"/>
      <c r="BG41" s="50"/>
      <c r="BH41" s="50"/>
      <c r="BI41" s="50"/>
      <c r="BJ41" s="50"/>
      <c r="BK41" s="50"/>
      <c r="BL41" s="50">
        <v>115240</v>
      </c>
      <c r="BM41" s="50"/>
      <c r="BN41" s="50"/>
      <c r="BO41" s="50"/>
      <c r="BP41" s="50">
        <v>95435</v>
      </c>
      <c r="BQ41" s="50">
        <v>163427</v>
      </c>
      <c r="BR41" s="50">
        <v>30592</v>
      </c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>
        <v>76597</v>
      </c>
      <c r="CH41" s="50"/>
      <c r="CI41" s="50"/>
      <c r="CJ41" s="50">
        <v>48312</v>
      </c>
      <c r="CK41" s="50">
        <v>13725</v>
      </c>
      <c r="CL41" s="52">
        <v>32420</v>
      </c>
      <c r="CM41" s="52"/>
      <c r="CN41" s="52"/>
      <c r="CO41" s="52"/>
      <c r="CP41" s="52"/>
      <c r="CQ41" s="52"/>
      <c r="CR41" s="50"/>
      <c r="CS41" s="50">
        <v>48486</v>
      </c>
      <c r="CT41" s="50"/>
      <c r="CU41" s="50"/>
      <c r="CV41" s="50">
        <v>-16841</v>
      </c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>
        <v>2969</v>
      </c>
      <c r="EA41" s="50"/>
      <c r="EB41" s="50"/>
      <c r="EC41" s="50"/>
      <c r="ED41" s="117">
        <v>21300</v>
      </c>
      <c r="EE41" s="117"/>
      <c r="EF41" s="163"/>
      <c r="EG41" s="172"/>
      <c r="EH41" s="175"/>
      <c r="EI41" s="182"/>
      <c r="EJ41" s="185">
        <v>-8000</v>
      </c>
      <c r="EK41" s="185"/>
      <c r="EL41" s="175"/>
    </row>
    <row r="42" spans="1:142" s="3" customFormat="1" x14ac:dyDescent="0.25">
      <c r="A42" s="4">
        <v>856</v>
      </c>
      <c r="B42" s="59" t="s">
        <v>35</v>
      </c>
      <c r="C42" s="57">
        <f t="shared" si="0"/>
        <v>24106687</v>
      </c>
      <c r="D42" s="51">
        <v>20173246</v>
      </c>
      <c r="E42" s="113">
        <v>89525</v>
      </c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>
        <v>397950</v>
      </c>
      <c r="S42" s="52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>
        <v>76728</v>
      </c>
      <c r="AI42" s="128"/>
      <c r="AJ42" s="50"/>
      <c r="AK42" s="50">
        <f>49775+143075+55560+35750+1925</f>
        <v>286085</v>
      </c>
      <c r="AL42" s="50"/>
      <c r="AM42" s="50"/>
      <c r="AN42" s="50"/>
      <c r="AO42" s="50">
        <v>536723</v>
      </c>
      <c r="AP42" s="50">
        <v>3351</v>
      </c>
      <c r="AQ42" s="50">
        <v>1</v>
      </c>
      <c r="AR42" s="50">
        <v>925</v>
      </c>
      <c r="AS42" s="50">
        <v>23728</v>
      </c>
      <c r="AT42" s="50"/>
      <c r="AU42" s="50"/>
      <c r="AV42" s="50"/>
      <c r="AW42" s="50"/>
      <c r="AX42" s="50"/>
      <c r="AY42" s="50"/>
      <c r="AZ42" s="50">
        <v>335907</v>
      </c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>
        <v>1286940</v>
      </c>
      <c r="BQ42" s="50">
        <v>156031</v>
      </c>
      <c r="BR42" s="50">
        <v>154997</v>
      </c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>
        <v>40572</v>
      </c>
      <c r="CG42" s="50">
        <v>219643</v>
      </c>
      <c r="CH42" s="50"/>
      <c r="CI42" s="50"/>
      <c r="CJ42" s="50">
        <v>128668</v>
      </c>
      <c r="CK42" s="50">
        <v>23491</v>
      </c>
      <c r="CL42" s="52"/>
      <c r="CM42" s="52">
        <v>4000</v>
      </c>
      <c r="CN42" s="52"/>
      <c r="CO42" s="52"/>
      <c r="CP42" s="52"/>
      <c r="CQ42" s="52">
        <v>-2000</v>
      </c>
      <c r="CR42" s="50"/>
      <c r="CS42" s="50">
        <v>48719</v>
      </c>
      <c r="CT42" s="50"/>
      <c r="CU42" s="50"/>
      <c r="CV42" s="50">
        <v>-7000</v>
      </c>
      <c r="CW42" s="50">
        <v>20500</v>
      </c>
      <c r="CX42" s="50"/>
      <c r="CY42" s="50"/>
      <c r="CZ42" s="50"/>
      <c r="DA42" s="50"/>
      <c r="DB42" s="50"/>
      <c r="DC42" s="50"/>
      <c r="DD42" s="50"/>
      <c r="DE42" s="50"/>
      <c r="DF42" s="50">
        <v>13372</v>
      </c>
      <c r="DG42" s="50"/>
      <c r="DH42" s="50"/>
      <c r="DI42" s="50"/>
      <c r="DJ42" s="50">
        <v>4418</v>
      </c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>
        <v>11242</v>
      </c>
      <c r="EA42" s="50">
        <v>38646</v>
      </c>
      <c r="EB42" s="50"/>
      <c r="EC42" s="50">
        <v>21916</v>
      </c>
      <c r="ED42" s="117">
        <v>23363</v>
      </c>
      <c r="EE42" s="117"/>
      <c r="EF42" s="163"/>
      <c r="EG42" s="172"/>
      <c r="EH42" s="175">
        <v>-10000</v>
      </c>
      <c r="EI42" s="182"/>
      <c r="EJ42" s="185"/>
      <c r="EK42" s="185"/>
      <c r="EL42" s="175">
        <v>5000</v>
      </c>
    </row>
    <row r="43" spans="1:142" s="3" customFormat="1" x14ac:dyDescent="0.25">
      <c r="A43" s="4">
        <v>860</v>
      </c>
      <c r="B43" s="59" t="s">
        <v>36</v>
      </c>
      <c r="C43" s="57">
        <f t="shared" si="0"/>
        <v>7970588</v>
      </c>
      <c r="D43" s="51">
        <v>6461652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>
        <v>28505</v>
      </c>
      <c r="S43" s="52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>
        <v>-5000</v>
      </c>
      <c r="AH43" s="147"/>
      <c r="AI43" s="128"/>
      <c r="AJ43" s="50"/>
      <c r="AK43" s="50"/>
      <c r="AL43" s="50"/>
      <c r="AM43" s="50"/>
      <c r="AN43" s="50"/>
      <c r="AO43" s="50">
        <v>4826</v>
      </c>
      <c r="AP43" s="50">
        <v>18083</v>
      </c>
      <c r="AQ43" s="50">
        <v>11660</v>
      </c>
      <c r="AR43" s="50">
        <v>17548</v>
      </c>
      <c r="AS43" s="50"/>
      <c r="AT43" s="50"/>
      <c r="AU43" s="50"/>
      <c r="AV43" s="50"/>
      <c r="AW43" s="50"/>
      <c r="AX43" s="50"/>
      <c r="AY43" s="50"/>
      <c r="AZ43" s="50"/>
      <c r="BA43" s="50">
        <v>336000</v>
      </c>
      <c r="BB43" s="50"/>
      <c r="BC43" s="50"/>
      <c r="BD43" s="50"/>
      <c r="BE43" s="50"/>
      <c r="BF43" s="50"/>
      <c r="BG43" s="50"/>
      <c r="BH43" s="50"/>
      <c r="BI43" s="50"/>
      <c r="BJ43" s="50"/>
      <c r="BK43" s="50">
        <v>500000</v>
      </c>
      <c r="BL43" s="50"/>
      <c r="BM43" s="50"/>
      <c r="BN43" s="50"/>
      <c r="BO43" s="50"/>
      <c r="BP43" s="50"/>
      <c r="BQ43" s="50">
        <v>170203</v>
      </c>
      <c r="BR43" s="50">
        <v>14276</v>
      </c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>
        <v>176566</v>
      </c>
      <c r="CE43" s="50"/>
      <c r="CF43" s="50"/>
      <c r="CG43" s="50">
        <v>48376</v>
      </c>
      <c r="CH43" s="50"/>
      <c r="CI43" s="50"/>
      <c r="CJ43" s="50">
        <v>72412</v>
      </c>
      <c r="CK43" s="50">
        <v>22139</v>
      </c>
      <c r="CL43" s="52">
        <v>32129</v>
      </c>
      <c r="CM43" s="52"/>
      <c r="CN43" s="52"/>
      <c r="CO43" s="52"/>
      <c r="CP43" s="52"/>
      <c r="CQ43" s="52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>
        <v>1475</v>
      </c>
      <c r="EA43" s="50">
        <v>31612</v>
      </c>
      <c r="EB43" s="50"/>
      <c r="EC43" s="50">
        <v>25126</v>
      </c>
      <c r="ED43" s="117">
        <v>20799</v>
      </c>
      <c r="EE43" s="117"/>
      <c r="EF43" s="163"/>
      <c r="EG43" s="172"/>
      <c r="EH43" s="175"/>
      <c r="EI43" s="182"/>
      <c r="EJ43" s="185">
        <v>-17799</v>
      </c>
      <c r="EK43" s="185"/>
      <c r="EL43" s="175"/>
    </row>
    <row r="44" spans="1:142" s="3" customFormat="1" x14ac:dyDescent="0.25">
      <c r="A44" s="4">
        <v>861</v>
      </c>
      <c r="B44" s="59" t="s">
        <v>37</v>
      </c>
      <c r="C44" s="57">
        <f t="shared" si="0"/>
        <v>16729114</v>
      </c>
      <c r="D44" s="51">
        <v>12824212</v>
      </c>
      <c r="E44" s="113">
        <v>78780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>
        <v>51240</v>
      </c>
      <c r="S44" s="52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>
        <v>970024</v>
      </c>
      <c r="AI44" s="128"/>
      <c r="AJ44" s="50"/>
      <c r="AK44" s="50">
        <f>7916+495+11000+11642+5500+20240+6875+3575+5632+9460</f>
        <v>82335</v>
      </c>
      <c r="AL44" s="50"/>
      <c r="AM44" s="50"/>
      <c r="AN44" s="50"/>
      <c r="AO44" s="50">
        <v>410410</v>
      </c>
      <c r="AP44" s="50"/>
      <c r="AQ44" s="50">
        <v>785</v>
      </c>
      <c r="AR44" s="50">
        <v>196</v>
      </c>
      <c r="AS44" s="50">
        <v>13603</v>
      </c>
      <c r="AT44" s="50"/>
      <c r="AU44" s="50"/>
      <c r="AV44" s="50"/>
      <c r="AW44" s="50">
        <v>10000</v>
      </c>
      <c r="AX44" s="50"/>
      <c r="AY44" s="50"/>
      <c r="AZ44" s="50">
        <v>400000</v>
      </c>
      <c r="BA44" s="50">
        <v>400000</v>
      </c>
      <c r="BB44" s="50"/>
      <c r="BC44" s="50"/>
      <c r="BD44" s="50"/>
      <c r="BE44" s="50">
        <v>500000</v>
      </c>
      <c r="BF44" s="50"/>
      <c r="BG44" s="50">
        <v>363498</v>
      </c>
      <c r="BH44" s="50"/>
      <c r="BI44" s="50"/>
      <c r="BJ44" s="50"/>
      <c r="BK44" s="50"/>
      <c r="BL44" s="50">
        <v>24300</v>
      </c>
      <c r="BM44" s="50"/>
      <c r="BN44" s="50"/>
      <c r="BO44" s="50"/>
      <c r="BP44" s="50"/>
      <c r="BQ44" s="50">
        <v>31743</v>
      </c>
      <c r="BR44" s="50">
        <v>138682</v>
      </c>
      <c r="BS44" s="50"/>
      <c r="BT44" s="50"/>
      <c r="BU44" s="50">
        <v>3312</v>
      </c>
      <c r="BV44" s="50">
        <v>33000</v>
      </c>
      <c r="BW44" s="50"/>
      <c r="BX44" s="50"/>
      <c r="BY44" s="50"/>
      <c r="BZ44" s="50"/>
      <c r="CA44" s="50"/>
      <c r="CB44" s="50">
        <v>162000</v>
      </c>
      <c r="CC44" s="50"/>
      <c r="CD44" s="50"/>
      <c r="CE44" s="50"/>
      <c r="CF44" s="50"/>
      <c r="CG44" s="50">
        <v>145406</v>
      </c>
      <c r="CH44" s="50"/>
      <c r="CI44" s="50"/>
      <c r="CJ44" s="50">
        <v>40751</v>
      </c>
      <c r="CK44" s="50"/>
      <c r="CL44" s="52"/>
      <c r="CM44" s="52"/>
      <c r="CN44" s="52"/>
      <c r="CO44" s="52"/>
      <c r="CP44" s="52"/>
      <c r="CQ44" s="52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>
        <v>16939</v>
      </c>
      <c r="EA44" s="50"/>
      <c r="EB44" s="50"/>
      <c r="EC44" s="50">
        <v>16095</v>
      </c>
      <c r="ED44" s="117">
        <v>21803</v>
      </c>
      <c r="EE44" s="117"/>
      <c r="EF44" s="163"/>
      <c r="EG44" s="172"/>
      <c r="EH44" s="175"/>
      <c r="EI44" s="182"/>
      <c r="EJ44" s="185"/>
      <c r="EK44" s="185"/>
      <c r="EL44" s="175">
        <v>-10000</v>
      </c>
    </row>
    <row r="45" spans="1:142" s="3" customFormat="1" x14ac:dyDescent="0.25">
      <c r="A45" s="4">
        <v>862</v>
      </c>
      <c r="B45" s="59" t="s">
        <v>38</v>
      </c>
      <c r="C45" s="57">
        <f t="shared" si="0"/>
        <v>57116021</v>
      </c>
      <c r="D45" s="51">
        <v>48962022</v>
      </c>
      <c r="E45" s="113">
        <v>168572</v>
      </c>
      <c r="F45" s="113"/>
      <c r="G45" s="113"/>
      <c r="H45" s="113"/>
      <c r="I45" s="113"/>
      <c r="J45" s="113">
        <v>-14136</v>
      </c>
      <c r="K45" s="113"/>
      <c r="L45" s="113"/>
      <c r="M45" s="113"/>
      <c r="N45" s="113"/>
      <c r="O45" s="113"/>
      <c r="P45" s="113"/>
      <c r="Q45" s="113"/>
      <c r="R45" s="113">
        <v>856952</v>
      </c>
      <c r="S45" s="52"/>
      <c r="T45" s="147"/>
      <c r="U45" s="147"/>
      <c r="V45" s="147">
        <v>10496</v>
      </c>
      <c r="W45" s="147"/>
      <c r="X45" s="147"/>
      <c r="Y45" s="147"/>
      <c r="Z45" s="147"/>
      <c r="AA45" s="147"/>
      <c r="AB45" s="147"/>
      <c r="AC45" s="147"/>
      <c r="AD45" s="147">
        <v>19420</v>
      </c>
      <c r="AE45" s="147"/>
      <c r="AF45" s="147"/>
      <c r="AG45" s="147"/>
      <c r="AH45" s="147">
        <v>1467610</v>
      </c>
      <c r="AI45" s="128"/>
      <c r="AJ45" s="50"/>
      <c r="AK45" s="50">
        <f>28263+1925+13743+10844+10320+1507+36644+32549-183+12290+7645+1732+16982+2195+1429+10727+8632-19800+31559+512+10725</f>
        <v>220240</v>
      </c>
      <c r="AL45" s="50"/>
      <c r="AM45" s="50"/>
      <c r="AN45" s="50"/>
      <c r="AO45" s="50">
        <v>973342</v>
      </c>
      <c r="AP45" s="50">
        <v>505</v>
      </c>
      <c r="AQ45" s="50">
        <v>7306</v>
      </c>
      <c r="AR45" s="50">
        <v>629</v>
      </c>
      <c r="AS45" s="50">
        <v>86100</v>
      </c>
      <c r="AT45" s="50"/>
      <c r="AU45" s="50"/>
      <c r="AV45" s="50"/>
      <c r="AW45" s="50"/>
      <c r="AX45" s="50"/>
      <c r="AY45" s="50"/>
      <c r="AZ45" s="50">
        <v>85893</v>
      </c>
      <c r="BA45" s="50"/>
      <c r="BB45" s="50"/>
      <c r="BC45" s="50"/>
      <c r="BD45" s="50"/>
      <c r="BE45" s="50"/>
      <c r="BF45" s="50"/>
      <c r="BG45" s="50">
        <v>494040</v>
      </c>
      <c r="BH45" s="50"/>
      <c r="BI45" s="50"/>
      <c r="BJ45" s="50"/>
      <c r="BK45" s="50"/>
      <c r="BL45" s="50">
        <f>5960+24300</f>
        <v>30260</v>
      </c>
      <c r="BM45" s="50"/>
      <c r="BN45" s="50"/>
      <c r="BO45" s="50"/>
      <c r="BP45" s="50"/>
      <c r="BQ45" s="50"/>
      <c r="BR45" s="50"/>
      <c r="BS45" s="50"/>
      <c r="BT45" s="50"/>
      <c r="BU45" s="50">
        <v>75247</v>
      </c>
      <c r="BV45" s="50"/>
      <c r="BW45" s="50"/>
      <c r="BX45" s="50">
        <v>-26716</v>
      </c>
      <c r="BY45" s="50"/>
      <c r="BZ45" s="50"/>
      <c r="CA45" s="50"/>
      <c r="CB45" s="50">
        <v>97910</v>
      </c>
      <c r="CC45" s="50"/>
      <c r="CD45" s="50"/>
      <c r="CE45" s="50"/>
      <c r="CF45" s="50">
        <v>38676</v>
      </c>
      <c r="CG45" s="50">
        <v>755170</v>
      </c>
      <c r="CH45" s="50"/>
      <c r="CI45" s="50"/>
      <c r="CJ45" s="50">
        <v>296783</v>
      </c>
      <c r="CK45" s="50">
        <v>13898</v>
      </c>
      <c r="CL45" s="52">
        <v>38794</v>
      </c>
      <c r="CM45" s="52">
        <v>2000</v>
      </c>
      <c r="CN45" s="52"/>
      <c r="CO45" s="52"/>
      <c r="CP45" s="52"/>
      <c r="CQ45" s="52"/>
      <c r="CR45" s="50">
        <v>961546</v>
      </c>
      <c r="CS45" s="50">
        <v>76094</v>
      </c>
      <c r="CT45" s="50"/>
      <c r="CU45" s="50"/>
      <c r="CV45" s="50">
        <v>-43445</v>
      </c>
      <c r="CW45" s="50"/>
      <c r="CX45" s="50">
        <v>146394</v>
      </c>
      <c r="CY45" s="50"/>
      <c r="CZ45" s="50">
        <v>100000</v>
      </c>
      <c r="DA45" s="50">
        <v>494974</v>
      </c>
      <c r="DB45" s="50">
        <v>274825</v>
      </c>
      <c r="DC45" s="50"/>
      <c r="DD45" s="50"/>
      <c r="DE45" s="50"/>
      <c r="DF45" s="50"/>
      <c r="DG45" s="50"/>
      <c r="DH45" s="50"/>
      <c r="DI45" s="50"/>
      <c r="DJ45" s="50">
        <v>371093</v>
      </c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>
        <v>12825</v>
      </c>
      <c r="EA45" s="50">
        <v>2779</v>
      </c>
      <c r="EB45" s="50"/>
      <c r="EC45" s="50">
        <v>29263</v>
      </c>
      <c r="ED45" s="117">
        <v>28660</v>
      </c>
      <c r="EE45" s="117"/>
      <c r="EF45" s="163"/>
      <c r="EG45" s="172"/>
      <c r="EH45" s="175"/>
      <c r="EI45" s="182"/>
      <c r="EJ45" s="185"/>
      <c r="EK45" s="185"/>
      <c r="EL45" s="175"/>
    </row>
    <row r="46" spans="1:142" s="3" customFormat="1" x14ac:dyDescent="0.25">
      <c r="A46" s="4">
        <v>864</v>
      </c>
      <c r="B46" s="59" t="s">
        <v>39</v>
      </c>
      <c r="C46" s="57">
        <f t="shared" si="0"/>
        <v>25102055</v>
      </c>
      <c r="D46" s="51">
        <v>20833690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52"/>
      <c r="T46" s="147"/>
      <c r="U46" s="147"/>
      <c r="V46" s="147"/>
      <c r="W46" s="147"/>
      <c r="X46" s="147"/>
      <c r="Y46" s="147"/>
      <c r="Z46" s="147">
        <v>73268</v>
      </c>
      <c r="AA46" s="147"/>
      <c r="AB46" s="147"/>
      <c r="AC46" s="147"/>
      <c r="AD46" s="147"/>
      <c r="AE46" s="147"/>
      <c r="AF46" s="147"/>
      <c r="AG46" s="147"/>
      <c r="AH46" s="147">
        <v>462341</v>
      </c>
      <c r="AI46" s="128"/>
      <c r="AJ46" s="50">
        <v>140434</v>
      </c>
      <c r="AK46" s="50">
        <f>103022+52477+5118+26555+22660+2730+28712+1487+2538+8620+36329+12962+3420+79+983+77550+2974+8283+2108+39163+54059+26444+18916+2973+26444+2044</f>
        <v>568650</v>
      </c>
      <c r="AL46" s="50">
        <v>2</v>
      </c>
      <c r="AM46" s="50"/>
      <c r="AN46" s="50"/>
      <c r="AO46" s="50">
        <v>78618</v>
      </c>
      <c r="AP46" s="50">
        <v>1511</v>
      </c>
      <c r="AQ46" s="50">
        <v>117484</v>
      </c>
      <c r="AR46" s="50">
        <v>404</v>
      </c>
      <c r="AS46" s="50">
        <v>32229</v>
      </c>
      <c r="AT46" s="50"/>
      <c r="AU46" s="50"/>
      <c r="AV46" s="50"/>
      <c r="AW46" s="50">
        <v>10000</v>
      </c>
      <c r="AX46" s="50"/>
      <c r="AY46" s="50"/>
      <c r="AZ46" s="50"/>
      <c r="BA46" s="50">
        <v>400000</v>
      </c>
      <c r="BB46" s="50"/>
      <c r="BC46" s="50"/>
      <c r="BD46" s="50"/>
      <c r="BE46" s="50">
        <v>400000</v>
      </c>
      <c r="BF46" s="50"/>
      <c r="BG46" s="50"/>
      <c r="BH46" s="50"/>
      <c r="BI46" s="50"/>
      <c r="BJ46" s="50"/>
      <c r="BK46" s="50"/>
      <c r="BL46" s="50">
        <v>100000</v>
      </c>
      <c r="BM46" s="50"/>
      <c r="BN46" s="50"/>
      <c r="BO46" s="50"/>
      <c r="BP46" s="50">
        <v>254</v>
      </c>
      <c r="BQ46" s="50">
        <v>151579</v>
      </c>
      <c r="BR46" s="50">
        <v>150918</v>
      </c>
      <c r="BS46" s="50"/>
      <c r="BT46" s="50"/>
      <c r="BU46" s="50"/>
      <c r="BV46" s="50"/>
      <c r="BW46" s="50"/>
      <c r="BX46" s="50"/>
      <c r="BY46" s="50">
        <v>47096</v>
      </c>
      <c r="BZ46" s="50"/>
      <c r="CA46" s="50"/>
      <c r="CB46" s="50">
        <v>176000</v>
      </c>
      <c r="CC46" s="50"/>
      <c r="CD46" s="50"/>
      <c r="CE46" s="50"/>
      <c r="CF46" s="50"/>
      <c r="CG46" s="50">
        <v>242023</v>
      </c>
      <c r="CH46" s="50"/>
      <c r="CI46" s="50"/>
      <c r="CJ46" s="50">
        <v>282405</v>
      </c>
      <c r="CK46" s="50">
        <v>15527</v>
      </c>
      <c r="CL46" s="52">
        <v>46098</v>
      </c>
      <c r="CM46" s="52">
        <v>9424</v>
      </c>
      <c r="CN46" s="52"/>
      <c r="CO46" s="52"/>
      <c r="CP46" s="52"/>
      <c r="CQ46" s="52"/>
      <c r="CR46" s="50"/>
      <c r="CS46" s="50">
        <v>284678</v>
      </c>
      <c r="CT46" s="50"/>
      <c r="CU46" s="50"/>
      <c r="CV46" s="50">
        <v>-132792</v>
      </c>
      <c r="CW46" s="50"/>
      <c r="CX46" s="50">
        <v>102000</v>
      </c>
      <c r="CY46" s="50"/>
      <c r="CZ46" s="50">
        <v>100000</v>
      </c>
      <c r="DA46" s="50"/>
      <c r="DB46" s="50"/>
      <c r="DC46" s="50"/>
      <c r="DD46" s="50"/>
      <c r="DE46" s="50">
        <v>250000</v>
      </c>
      <c r="DF46" s="50">
        <v>149</v>
      </c>
      <c r="DG46" s="50"/>
      <c r="DH46" s="50"/>
      <c r="DI46" s="50"/>
      <c r="DJ46" s="50">
        <v>99887</v>
      </c>
      <c r="DK46" s="50">
        <v>5495</v>
      </c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>
        <v>8956</v>
      </c>
      <c r="EA46" s="50">
        <v>21232</v>
      </c>
      <c r="EB46" s="50"/>
      <c r="EC46" s="50"/>
      <c r="ED46" s="117">
        <v>23495</v>
      </c>
      <c r="EE46" s="117"/>
      <c r="EF46" s="163"/>
      <c r="EG46" s="172"/>
      <c r="EH46" s="175"/>
      <c r="EI46" s="182"/>
      <c r="EJ46" s="185">
        <v>-5000</v>
      </c>
      <c r="EK46" s="185"/>
      <c r="EL46" s="175">
        <v>4000</v>
      </c>
    </row>
    <row r="47" spans="1:142" s="3" customFormat="1" x14ac:dyDescent="0.25">
      <c r="A47" s="4">
        <v>866</v>
      </c>
      <c r="B47" s="59" t="s">
        <v>40</v>
      </c>
      <c r="C47" s="57">
        <f t="shared" si="0"/>
        <v>26361487</v>
      </c>
      <c r="D47" s="51">
        <v>20755165</v>
      </c>
      <c r="E47" s="113">
        <v>140261</v>
      </c>
      <c r="F47" s="113"/>
      <c r="G47" s="113">
        <v>1043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>
        <v>365402</v>
      </c>
      <c r="S47" s="52"/>
      <c r="T47" s="147">
        <v>39590</v>
      </c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>
        <v>1584618</v>
      </c>
      <c r="AI47" s="128"/>
      <c r="AJ47" s="50"/>
      <c r="AK47" s="50">
        <f>1006+202+5559+805+1813-3597+605+2922+20495+3410+2365+1278</f>
        <v>36863</v>
      </c>
      <c r="AL47" s="50"/>
      <c r="AM47" s="50"/>
      <c r="AN47" s="50"/>
      <c r="AO47" s="50">
        <v>901899</v>
      </c>
      <c r="AP47" s="50">
        <v>4966</v>
      </c>
      <c r="AQ47" s="50"/>
      <c r="AR47" s="50">
        <v>25001</v>
      </c>
      <c r="AS47" s="50">
        <v>20713</v>
      </c>
      <c r="AT47" s="50">
        <v>25000</v>
      </c>
      <c r="AU47" s="50"/>
      <c r="AV47" s="50"/>
      <c r="AW47" s="50"/>
      <c r="AX47" s="50"/>
      <c r="AY47" s="50"/>
      <c r="AZ47" s="50">
        <v>259960</v>
      </c>
      <c r="BA47" s="50"/>
      <c r="BB47" s="50"/>
      <c r="BC47" s="50"/>
      <c r="BD47" s="50">
        <v>365353</v>
      </c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>
        <v>237047</v>
      </c>
      <c r="BQ47" s="50">
        <v>366494</v>
      </c>
      <c r="BR47" s="50">
        <v>163155</v>
      </c>
      <c r="BS47" s="50"/>
      <c r="BT47" s="50"/>
      <c r="BU47" s="50"/>
      <c r="BV47" s="50"/>
      <c r="BW47" s="50"/>
      <c r="BX47" s="50"/>
      <c r="BY47" s="50">
        <v>98201</v>
      </c>
      <c r="BZ47" s="50"/>
      <c r="CA47" s="50"/>
      <c r="CB47" s="50">
        <v>157584</v>
      </c>
      <c r="CC47" s="50"/>
      <c r="CD47" s="50"/>
      <c r="CE47" s="50"/>
      <c r="CF47" s="50">
        <v>39390</v>
      </c>
      <c r="CG47" s="50">
        <v>233989</v>
      </c>
      <c r="CH47" s="50"/>
      <c r="CI47" s="50"/>
      <c r="CJ47" s="50">
        <v>172045</v>
      </c>
      <c r="CK47" s="50">
        <v>44699</v>
      </c>
      <c r="CL47" s="52">
        <v>34484</v>
      </c>
      <c r="CM47" s="52">
        <v>3672</v>
      </c>
      <c r="CN47" s="52"/>
      <c r="CO47" s="52"/>
      <c r="CP47" s="52"/>
      <c r="CQ47" s="52">
        <v>-3672</v>
      </c>
      <c r="CR47" s="50"/>
      <c r="CS47" s="50">
        <v>9160</v>
      </c>
      <c r="CT47" s="50"/>
      <c r="CU47" s="50"/>
      <c r="CV47" s="50">
        <v>-7732</v>
      </c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>
        <v>22075</v>
      </c>
      <c r="DH47" s="50"/>
      <c r="DI47" s="50"/>
      <c r="DJ47" s="50">
        <v>13965</v>
      </c>
      <c r="DK47" s="50"/>
      <c r="DL47" s="50"/>
      <c r="DM47" s="50">
        <v>194000</v>
      </c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>
        <v>23726</v>
      </c>
      <c r="EA47" s="50"/>
      <c r="EB47" s="50"/>
      <c r="EC47" s="50"/>
      <c r="ED47" s="117">
        <v>23371</v>
      </c>
      <c r="EE47" s="117"/>
      <c r="EF47" s="163"/>
      <c r="EG47" s="172">
        <v>5000</v>
      </c>
      <c r="EH47" s="175"/>
      <c r="EI47" s="182"/>
      <c r="EJ47" s="185"/>
      <c r="EK47" s="185">
        <v>5000</v>
      </c>
      <c r="EL47" s="175"/>
    </row>
    <row r="48" spans="1:142" s="3" customFormat="1" x14ac:dyDescent="0.25">
      <c r="A48" s="4">
        <v>868</v>
      </c>
      <c r="B48" s="59" t="s">
        <v>41</v>
      </c>
      <c r="C48" s="57">
        <f t="shared" si="0"/>
        <v>9507858</v>
      </c>
      <c r="D48" s="51">
        <v>7167484</v>
      </c>
      <c r="E48" s="113">
        <v>41340</v>
      </c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>
        <v>7430</v>
      </c>
      <c r="S48" s="52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>
        <v>443540</v>
      </c>
      <c r="AI48" s="128"/>
      <c r="AJ48" s="50"/>
      <c r="AK48" s="50"/>
      <c r="AL48" s="50"/>
      <c r="AM48" s="50"/>
      <c r="AN48" s="50"/>
      <c r="AO48" s="50">
        <v>238935</v>
      </c>
      <c r="AP48" s="50">
        <v>14943</v>
      </c>
      <c r="AQ48" s="50">
        <v>3276</v>
      </c>
      <c r="AR48" s="50">
        <v>14758</v>
      </c>
      <c r="AS48" s="50"/>
      <c r="AT48" s="50"/>
      <c r="AU48" s="50"/>
      <c r="AV48" s="50"/>
      <c r="AW48" s="50"/>
      <c r="AX48" s="50"/>
      <c r="AY48" s="50"/>
      <c r="AZ48" s="50"/>
      <c r="BA48" s="50">
        <v>400000</v>
      </c>
      <c r="BB48" s="50"/>
      <c r="BC48" s="50"/>
      <c r="BD48" s="50"/>
      <c r="BE48" s="50"/>
      <c r="BF48" s="50"/>
      <c r="BG48" s="50">
        <v>500000</v>
      </c>
      <c r="BH48" s="50"/>
      <c r="BI48" s="50"/>
      <c r="BJ48" s="50"/>
      <c r="BK48" s="50"/>
      <c r="BL48" s="50">
        <v>24300</v>
      </c>
      <c r="BM48" s="50"/>
      <c r="BN48" s="50"/>
      <c r="BO48" s="50"/>
      <c r="BP48" s="50">
        <v>272053</v>
      </c>
      <c r="BQ48" s="50"/>
      <c r="BR48" s="50">
        <v>59144</v>
      </c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>
        <v>42232</v>
      </c>
      <c r="CH48" s="50"/>
      <c r="CI48" s="50"/>
      <c r="CJ48" s="50"/>
      <c r="CK48" s="50"/>
      <c r="CL48" s="52"/>
      <c r="CM48" s="52"/>
      <c r="CN48" s="52"/>
      <c r="CO48" s="52"/>
      <c r="CP48" s="52"/>
      <c r="CQ48" s="52"/>
      <c r="CR48" s="50"/>
      <c r="CS48" s="50">
        <v>147419</v>
      </c>
      <c r="CT48" s="50"/>
      <c r="CU48" s="50"/>
      <c r="CV48" s="50"/>
      <c r="CW48" s="50"/>
      <c r="CX48" s="50">
        <v>26840</v>
      </c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>
        <v>12904</v>
      </c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>
        <v>7385</v>
      </c>
      <c r="EA48" s="50">
        <v>31627</v>
      </c>
      <c r="EB48" s="50"/>
      <c r="EC48" s="50">
        <v>31401</v>
      </c>
      <c r="ED48" s="117">
        <v>20847</v>
      </c>
      <c r="EE48" s="117"/>
      <c r="EF48" s="163"/>
      <c r="EG48" s="172"/>
      <c r="EH48" s="175"/>
      <c r="EI48" s="182"/>
      <c r="EJ48" s="185"/>
      <c r="EK48" s="185"/>
      <c r="EL48" s="175"/>
    </row>
    <row r="49" spans="1:142" s="3" customFormat="1" x14ac:dyDescent="0.25">
      <c r="A49" s="4">
        <v>870</v>
      </c>
      <c r="B49" s="59" t="s">
        <v>42</v>
      </c>
      <c r="C49" s="57">
        <f t="shared" si="0"/>
        <v>28975265</v>
      </c>
      <c r="D49" s="51">
        <v>23970699</v>
      </c>
      <c r="E49" s="113">
        <v>98447</v>
      </c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>
        <v>59765</v>
      </c>
      <c r="S49" s="52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>
        <v>739969</v>
      </c>
      <c r="AI49" s="128"/>
      <c r="AJ49" s="50"/>
      <c r="AK49" s="50">
        <f>33411+36042+3575</f>
        <v>73028</v>
      </c>
      <c r="AL49" s="50"/>
      <c r="AM49" s="50"/>
      <c r="AN49" s="50"/>
      <c r="AO49" s="50">
        <v>558740</v>
      </c>
      <c r="AP49" s="50">
        <v>1382</v>
      </c>
      <c r="AQ49" s="50">
        <v>82852</v>
      </c>
      <c r="AR49" s="50">
        <v>55609</v>
      </c>
      <c r="AS49" s="50">
        <v>32461</v>
      </c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>
        <v>500000</v>
      </c>
      <c r="BF49" s="50"/>
      <c r="BG49" s="50">
        <v>214906</v>
      </c>
      <c r="BH49" s="50"/>
      <c r="BI49" s="50"/>
      <c r="BJ49" s="50"/>
      <c r="BK49" s="50"/>
      <c r="BL49" s="50">
        <v>24300</v>
      </c>
      <c r="BM49" s="50"/>
      <c r="BN49" s="50"/>
      <c r="BO49" s="50"/>
      <c r="BP49" s="50">
        <v>1198963</v>
      </c>
      <c r="BQ49" s="50">
        <v>97336</v>
      </c>
      <c r="BR49" s="50">
        <v>175391</v>
      </c>
      <c r="BS49" s="50"/>
      <c r="BT49" s="50"/>
      <c r="BU49" s="50">
        <v>65761</v>
      </c>
      <c r="BV49" s="50">
        <v>-65761</v>
      </c>
      <c r="BW49" s="50"/>
      <c r="BX49" s="50"/>
      <c r="BY49" s="50"/>
      <c r="BZ49" s="50"/>
      <c r="CA49" s="50"/>
      <c r="CB49" s="50">
        <v>188854</v>
      </c>
      <c r="CC49" s="50"/>
      <c r="CD49" s="50"/>
      <c r="CE49" s="50"/>
      <c r="CF49" s="50">
        <v>39604</v>
      </c>
      <c r="CG49" s="50">
        <v>267616</v>
      </c>
      <c r="CH49" s="50"/>
      <c r="CI49" s="50"/>
      <c r="CJ49" s="50">
        <v>298794</v>
      </c>
      <c r="CK49" s="50"/>
      <c r="CL49" s="52"/>
      <c r="CM49" s="52">
        <v>6000</v>
      </c>
      <c r="CN49" s="52"/>
      <c r="CO49" s="52"/>
      <c r="CP49" s="52"/>
      <c r="CQ49" s="52"/>
      <c r="CR49" s="50"/>
      <c r="CS49" s="50">
        <v>51929</v>
      </c>
      <c r="CT49" s="50"/>
      <c r="CU49" s="50"/>
      <c r="CV49" s="50">
        <v>-38979</v>
      </c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>
        <v>194000</v>
      </c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>
        <v>33827</v>
      </c>
      <c r="EA49" s="50">
        <v>11829</v>
      </c>
      <c r="EB49" s="50"/>
      <c r="EC49" s="50">
        <v>13767</v>
      </c>
      <c r="ED49" s="117">
        <v>24176</v>
      </c>
      <c r="EE49" s="117"/>
      <c r="EF49" s="163"/>
      <c r="EG49" s="172"/>
      <c r="EH49" s="175"/>
      <c r="EI49" s="182"/>
      <c r="EJ49" s="185"/>
      <c r="EK49" s="185"/>
      <c r="EL49" s="175"/>
    </row>
    <row r="50" spans="1:142" s="3" customFormat="1" x14ac:dyDescent="0.25">
      <c r="A50" s="4">
        <v>872</v>
      </c>
      <c r="B50" s="59" t="s">
        <v>43</v>
      </c>
      <c r="C50" s="57">
        <f t="shared" si="0"/>
        <v>15999395</v>
      </c>
      <c r="D50" s="51">
        <v>13637733</v>
      </c>
      <c r="E50" s="113">
        <v>85064</v>
      </c>
      <c r="F50" s="113"/>
      <c r="G50" s="113"/>
      <c r="H50" s="113"/>
      <c r="I50" s="113"/>
      <c r="J50" s="113"/>
      <c r="K50" s="113"/>
      <c r="L50" s="113"/>
      <c r="M50" s="113">
        <v>8534</v>
      </c>
      <c r="N50" s="113"/>
      <c r="O50" s="113"/>
      <c r="P50" s="113"/>
      <c r="Q50" s="113"/>
      <c r="R50" s="113">
        <v>174417</v>
      </c>
      <c r="S50" s="52"/>
      <c r="T50" s="147"/>
      <c r="U50" s="147"/>
      <c r="V50" s="147">
        <v>27891</v>
      </c>
      <c r="W50" s="147"/>
      <c r="X50" s="147"/>
      <c r="Y50" s="147"/>
      <c r="Z50" s="147"/>
      <c r="AA50" s="147"/>
      <c r="AB50" s="147">
        <v>32571</v>
      </c>
      <c r="AC50" s="147"/>
      <c r="AD50" s="147"/>
      <c r="AE50" s="147"/>
      <c r="AF50" s="147"/>
      <c r="AG50" s="147"/>
      <c r="AH50" s="147">
        <v>150371</v>
      </c>
      <c r="AI50" s="128"/>
      <c r="AJ50" s="50"/>
      <c r="AK50" s="50">
        <f>1263+20240+1540+13420</f>
        <v>36463</v>
      </c>
      <c r="AL50" s="50"/>
      <c r="AM50" s="50"/>
      <c r="AN50" s="50"/>
      <c r="AO50" s="50">
        <v>64418</v>
      </c>
      <c r="AP50" s="50">
        <v>2189</v>
      </c>
      <c r="AQ50" s="50"/>
      <c r="AR50" s="50"/>
      <c r="AS50" s="50">
        <v>17313</v>
      </c>
      <c r="AT50" s="50"/>
      <c r="AU50" s="50"/>
      <c r="AV50" s="50"/>
      <c r="AW50" s="50"/>
      <c r="AX50" s="50"/>
      <c r="AY50" s="50"/>
      <c r="AZ50" s="50">
        <v>298232</v>
      </c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>
        <v>24300</v>
      </c>
      <c r="BM50" s="50">
        <v>9564</v>
      </c>
      <c r="BN50" s="50"/>
      <c r="BO50" s="50"/>
      <c r="BP50" s="50">
        <v>306762</v>
      </c>
      <c r="BQ50" s="50"/>
      <c r="BR50" s="50">
        <v>165194</v>
      </c>
      <c r="BS50" s="50"/>
      <c r="BT50" s="50"/>
      <c r="BU50" s="50"/>
      <c r="BV50" s="50"/>
      <c r="BW50" s="50"/>
      <c r="BX50" s="50"/>
      <c r="BY50" s="50"/>
      <c r="BZ50" s="50"/>
      <c r="CA50" s="50"/>
      <c r="CB50" s="50">
        <v>170000</v>
      </c>
      <c r="CC50" s="50"/>
      <c r="CD50" s="50"/>
      <c r="CE50" s="50"/>
      <c r="CF50" s="50"/>
      <c r="CG50" s="50">
        <v>148371</v>
      </c>
      <c r="CH50" s="50"/>
      <c r="CI50" s="50"/>
      <c r="CJ50" s="50">
        <v>96996</v>
      </c>
      <c r="CK50" s="50"/>
      <c r="CL50" s="52">
        <v>32878</v>
      </c>
      <c r="CM50" s="52"/>
      <c r="CN50" s="52"/>
      <c r="CO50" s="52"/>
      <c r="CP50" s="52"/>
      <c r="CQ50" s="52"/>
      <c r="CR50" s="50"/>
      <c r="CS50" s="50">
        <v>240896</v>
      </c>
      <c r="CT50" s="50"/>
      <c r="CU50" s="50"/>
      <c r="CV50" s="50"/>
      <c r="CW50" s="50"/>
      <c r="CX50" s="50">
        <v>217000</v>
      </c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>
        <v>7237</v>
      </c>
      <c r="EA50" s="50">
        <v>17556</v>
      </c>
      <c r="EB50" s="50"/>
      <c r="EC50" s="50">
        <v>5357</v>
      </c>
      <c r="ED50" s="117">
        <v>22088</v>
      </c>
      <c r="EE50" s="117"/>
      <c r="EF50" s="163"/>
      <c r="EG50" s="172"/>
      <c r="EH50" s="175"/>
      <c r="EI50" s="182"/>
      <c r="EJ50" s="185"/>
      <c r="EK50" s="185"/>
      <c r="EL50" s="175"/>
    </row>
    <row r="51" spans="1:142" s="3" customFormat="1" x14ac:dyDescent="0.25">
      <c r="A51" s="4">
        <v>874</v>
      </c>
      <c r="B51" s="59" t="s">
        <v>44</v>
      </c>
      <c r="C51" s="57">
        <f t="shared" si="0"/>
        <v>57635797</v>
      </c>
      <c r="D51" s="51">
        <v>50226243</v>
      </c>
      <c r="E51" s="113"/>
      <c r="F51" s="113"/>
      <c r="G51" s="113">
        <v>127535</v>
      </c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>
        <v>258225</v>
      </c>
      <c r="S51" s="52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>
        <v>2678148</v>
      </c>
      <c r="AI51" s="128"/>
      <c r="AJ51" s="50"/>
      <c r="AK51" s="50">
        <f>35901+7876+41501+39816+40462+1601+7469-5995+8820+12537+5660-4164-87</f>
        <v>191397</v>
      </c>
      <c r="AL51" s="50"/>
      <c r="AM51" s="50"/>
      <c r="AN51" s="50"/>
      <c r="AO51" s="50">
        <v>924194</v>
      </c>
      <c r="AP51" s="50"/>
      <c r="AQ51" s="50">
        <v>1692</v>
      </c>
      <c r="AR51" s="50">
        <v>363522</v>
      </c>
      <c r="AS51" s="50">
        <v>49310</v>
      </c>
      <c r="AT51" s="50"/>
      <c r="AU51" s="50"/>
      <c r="AV51" s="50"/>
      <c r="AW51" s="50"/>
      <c r="AX51" s="50"/>
      <c r="AY51" s="50"/>
      <c r="AZ51" s="50">
        <v>272132</v>
      </c>
      <c r="BA51" s="50"/>
      <c r="BB51" s="50"/>
      <c r="BC51" s="50"/>
      <c r="BD51" s="50">
        <v>380000</v>
      </c>
      <c r="BE51" s="50"/>
      <c r="BF51" s="50"/>
      <c r="BG51" s="50"/>
      <c r="BH51" s="50"/>
      <c r="BI51" s="50"/>
      <c r="BJ51" s="50"/>
      <c r="BK51" s="50">
        <v>500000</v>
      </c>
      <c r="BL51" s="50">
        <v>24300</v>
      </c>
      <c r="BM51" s="50">
        <v>12315</v>
      </c>
      <c r="BN51" s="50"/>
      <c r="BO51" s="50"/>
      <c r="BP51" s="50">
        <v>200243</v>
      </c>
      <c r="BQ51" s="50"/>
      <c r="BR51" s="50">
        <v>154997</v>
      </c>
      <c r="BS51" s="50"/>
      <c r="BT51" s="50"/>
      <c r="BU51" s="50"/>
      <c r="BV51" s="50">
        <v>32761</v>
      </c>
      <c r="BW51" s="50"/>
      <c r="BX51" s="50"/>
      <c r="BY51" s="50"/>
      <c r="BZ51" s="50"/>
      <c r="CA51" s="50"/>
      <c r="CB51" s="50">
        <v>182458</v>
      </c>
      <c r="CC51" s="50"/>
      <c r="CD51" s="50"/>
      <c r="CE51" s="50"/>
      <c r="CF51" s="50">
        <v>43604</v>
      </c>
      <c r="CG51" s="50">
        <v>421843</v>
      </c>
      <c r="CH51" s="50"/>
      <c r="CI51" s="50"/>
      <c r="CJ51" s="50">
        <v>434640</v>
      </c>
      <c r="CK51" s="50"/>
      <c r="CL51" s="52"/>
      <c r="CM51" s="52">
        <v>24000</v>
      </c>
      <c r="CN51" s="52"/>
      <c r="CO51" s="52">
        <v>-6000</v>
      </c>
      <c r="CP51" s="52"/>
      <c r="CQ51" s="52"/>
      <c r="CR51" s="50"/>
      <c r="CS51" s="50">
        <v>44976</v>
      </c>
      <c r="CT51" s="50"/>
      <c r="CU51" s="50"/>
      <c r="CV51" s="50"/>
      <c r="CW51" s="50"/>
      <c r="CX51" s="50">
        <v>17000</v>
      </c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>
        <v>28677</v>
      </c>
      <c r="EA51" s="50">
        <v>19475</v>
      </c>
      <c r="EB51" s="50"/>
      <c r="EC51" s="50"/>
      <c r="ED51" s="117">
        <v>28110</v>
      </c>
      <c r="EE51" s="117"/>
      <c r="EF51" s="163"/>
      <c r="EG51" s="172"/>
      <c r="EH51" s="175"/>
      <c r="EI51" s="182"/>
      <c r="EJ51" s="185"/>
      <c r="EK51" s="185"/>
      <c r="EL51" s="175"/>
    </row>
    <row r="52" spans="1:142" s="3" customFormat="1" x14ac:dyDescent="0.25">
      <c r="A52" s="4">
        <v>876</v>
      </c>
      <c r="B52" s="59" t="s">
        <v>45</v>
      </c>
      <c r="C52" s="57">
        <f t="shared" si="0"/>
        <v>20102916</v>
      </c>
      <c r="D52" s="51">
        <v>16675922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>
        <v>291407</v>
      </c>
      <c r="S52" s="52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>
        <v>835680</v>
      </c>
      <c r="AI52" s="128"/>
      <c r="AJ52" s="50"/>
      <c r="AK52" s="50"/>
      <c r="AL52" s="50"/>
      <c r="AM52" s="50"/>
      <c r="AN52" s="50"/>
      <c r="AO52" s="50">
        <v>144380</v>
      </c>
      <c r="AP52" s="50">
        <v>27440</v>
      </c>
      <c r="AQ52" s="50">
        <v>2</v>
      </c>
      <c r="AR52" s="50">
        <v>5</v>
      </c>
      <c r="AS52" s="50">
        <v>23187</v>
      </c>
      <c r="AT52" s="50"/>
      <c r="AU52" s="50"/>
      <c r="AV52" s="50"/>
      <c r="AW52" s="50"/>
      <c r="AX52" s="50"/>
      <c r="AY52" s="50"/>
      <c r="AZ52" s="50">
        <v>264747</v>
      </c>
      <c r="BA52" s="50">
        <v>400000</v>
      </c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>
        <v>24300</v>
      </c>
      <c r="BM52" s="50"/>
      <c r="BN52" s="50"/>
      <c r="BO52" s="50"/>
      <c r="BP52" s="50">
        <v>428894</v>
      </c>
      <c r="BQ52" s="50">
        <v>226468</v>
      </c>
      <c r="BR52" s="50">
        <v>50986</v>
      </c>
      <c r="BS52" s="50"/>
      <c r="BT52" s="50"/>
      <c r="BU52" s="50"/>
      <c r="BV52" s="50"/>
      <c r="BW52" s="50"/>
      <c r="BX52" s="50"/>
      <c r="BY52" s="50">
        <v>68917</v>
      </c>
      <c r="BZ52" s="50"/>
      <c r="CA52" s="50"/>
      <c r="CB52" s="50">
        <v>172230</v>
      </c>
      <c r="CC52" s="50"/>
      <c r="CD52" s="50"/>
      <c r="CE52" s="50"/>
      <c r="CF52" s="50">
        <v>38747</v>
      </c>
      <c r="CG52" s="50">
        <v>154672</v>
      </c>
      <c r="CH52" s="50"/>
      <c r="CI52" s="50"/>
      <c r="CJ52" s="50">
        <v>258896</v>
      </c>
      <c r="CK52" s="50"/>
      <c r="CL52" s="52"/>
      <c r="CM52" s="52">
        <v>2000</v>
      </c>
      <c r="CN52" s="52"/>
      <c r="CO52" s="52"/>
      <c r="CP52" s="52"/>
      <c r="CQ52" s="52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>
        <v>13993</v>
      </c>
      <c r="EA52" s="50"/>
      <c r="EB52" s="50"/>
      <c r="EC52" s="50">
        <v>43</v>
      </c>
      <c r="ED52" s="117">
        <v>22645</v>
      </c>
      <c r="EE52" s="117"/>
      <c r="EF52" s="163">
        <v>-22645</v>
      </c>
      <c r="EG52" s="172"/>
      <c r="EH52" s="175"/>
      <c r="EI52" s="182"/>
      <c r="EJ52" s="185"/>
      <c r="EK52" s="185"/>
      <c r="EL52" s="175"/>
    </row>
    <row r="53" spans="1:142" s="3" customFormat="1" x14ac:dyDescent="0.25">
      <c r="A53" s="4">
        <v>878</v>
      </c>
      <c r="B53" s="59" t="s">
        <v>46</v>
      </c>
      <c r="C53" s="57">
        <f t="shared" si="0"/>
        <v>31806584</v>
      </c>
      <c r="D53" s="51">
        <v>27735839</v>
      </c>
      <c r="E53" s="113">
        <v>128346</v>
      </c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>
        <v>175034</v>
      </c>
      <c r="S53" s="52">
        <v>303433</v>
      </c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>
        <v>776376</v>
      </c>
      <c r="AI53" s="128"/>
      <c r="AJ53" s="50"/>
      <c r="AK53" s="50">
        <f>4235+12829</f>
        <v>17064</v>
      </c>
      <c r="AL53" s="50"/>
      <c r="AM53" s="50"/>
      <c r="AN53" s="50"/>
      <c r="AO53" s="50">
        <v>58941</v>
      </c>
      <c r="AP53" s="50">
        <v>5659</v>
      </c>
      <c r="AQ53" s="50">
        <v>14</v>
      </c>
      <c r="AR53" s="50">
        <v>147800</v>
      </c>
      <c r="AS53" s="50">
        <v>26742</v>
      </c>
      <c r="AT53" s="50"/>
      <c r="AU53" s="50"/>
      <c r="AV53" s="50"/>
      <c r="AW53" s="50"/>
      <c r="AX53" s="50"/>
      <c r="AY53" s="50"/>
      <c r="AZ53" s="50"/>
      <c r="BA53" s="50"/>
      <c r="BB53" s="50"/>
      <c r="BC53" s="50">
        <v>388000</v>
      </c>
      <c r="BD53" s="50"/>
      <c r="BE53" s="50"/>
      <c r="BF53" s="50"/>
      <c r="BG53" s="50"/>
      <c r="BH53" s="50">
        <v>483000</v>
      </c>
      <c r="BI53" s="50"/>
      <c r="BJ53" s="50"/>
      <c r="BK53" s="50"/>
      <c r="BL53" s="50">
        <v>17000</v>
      </c>
      <c r="BM53" s="50"/>
      <c r="BN53" s="50"/>
      <c r="BO53" s="50"/>
      <c r="BP53" s="50"/>
      <c r="BQ53" s="50">
        <v>179891</v>
      </c>
      <c r="BR53" s="50">
        <v>214141</v>
      </c>
      <c r="BS53" s="50"/>
      <c r="BT53" s="50"/>
      <c r="BU53" s="50"/>
      <c r="BV53" s="50"/>
      <c r="BW53" s="50"/>
      <c r="BX53" s="50"/>
      <c r="BY53" s="50">
        <v>13926</v>
      </c>
      <c r="BZ53" s="50"/>
      <c r="CA53" s="50"/>
      <c r="CB53" s="50">
        <v>80920</v>
      </c>
      <c r="CC53" s="50"/>
      <c r="CD53" s="50"/>
      <c r="CE53" s="50"/>
      <c r="CF53" s="50"/>
      <c r="CG53" s="50">
        <v>302081</v>
      </c>
      <c r="CH53" s="50"/>
      <c r="CI53" s="50"/>
      <c r="CJ53" s="50">
        <v>164979</v>
      </c>
      <c r="CK53" s="50">
        <v>13856</v>
      </c>
      <c r="CL53" s="52"/>
      <c r="CM53" s="52">
        <v>6000</v>
      </c>
      <c r="CN53" s="52"/>
      <c r="CO53" s="52"/>
      <c r="CP53" s="52"/>
      <c r="CQ53" s="52"/>
      <c r="CR53" s="50"/>
      <c r="CS53" s="50">
        <v>42757</v>
      </c>
      <c r="CT53" s="50"/>
      <c r="CU53" s="50"/>
      <c r="CV53" s="50">
        <v>-29000</v>
      </c>
      <c r="CW53" s="50"/>
      <c r="CX53" s="50"/>
      <c r="CY53" s="50"/>
      <c r="CZ53" s="50"/>
      <c r="DA53" s="50"/>
      <c r="DB53" s="50"/>
      <c r="DC53" s="50"/>
      <c r="DD53" s="50"/>
      <c r="DE53" s="50"/>
      <c r="DF53" s="50">
        <v>336819</v>
      </c>
      <c r="DG53" s="50"/>
      <c r="DH53" s="50"/>
      <c r="DI53" s="50"/>
      <c r="DJ53" s="50">
        <v>802</v>
      </c>
      <c r="DK53" s="50"/>
      <c r="DL53" s="50"/>
      <c r="DM53" s="50">
        <v>194000</v>
      </c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>
        <v>17164</v>
      </c>
      <c r="EA53" s="50"/>
      <c r="EB53" s="50"/>
      <c r="EC53" s="50"/>
      <c r="ED53" s="117">
        <v>24777</v>
      </c>
      <c r="EE53" s="117"/>
      <c r="EF53" s="163"/>
      <c r="EG53" s="172"/>
      <c r="EH53" s="175">
        <v>-19777</v>
      </c>
      <c r="EI53" s="182"/>
      <c r="EJ53" s="185"/>
      <c r="EK53" s="185"/>
      <c r="EL53" s="175"/>
    </row>
    <row r="54" spans="1:142" s="3" customFormat="1" x14ac:dyDescent="0.25">
      <c r="A54" s="4">
        <v>800</v>
      </c>
      <c r="B54" s="59" t="s">
        <v>47</v>
      </c>
      <c r="C54" s="57">
        <f t="shared" si="0"/>
        <v>30422097</v>
      </c>
      <c r="D54" s="51">
        <v>24449750</v>
      </c>
      <c r="E54" s="113">
        <v>119722</v>
      </c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>
        <v>324547</v>
      </c>
      <c r="S54" s="52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>
        <v>95095</v>
      </c>
      <c r="AF54" s="147"/>
      <c r="AG54" s="147"/>
      <c r="AH54" s="147">
        <v>1258636</v>
      </c>
      <c r="AI54" s="128"/>
      <c r="AJ54" s="50"/>
      <c r="AK54" s="50">
        <f>41680+18812+26340+18640+4620+7040+5555+97081+162150-648+38482+168428+11066+21995</f>
        <v>621241</v>
      </c>
      <c r="AL54" s="50">
        <v>20913</v>
      </c>
      <c r="AM54" s="50"/>
      <c r="AN54" s="50"/>
      <c r="AO54" s="50"/>
      <c r="AP54" s="50">
        <v>2012</v>
      </c>
      <c r="AQ54" s="50">
        <v>91653</v>
      </c>
      <c r="AR54" s="50">
        <v>283</v>
      </c>
      <c r="AS54" s="50">
        <v>15071</v>
      </c>
      <c r="AT54" s="50"/>
      <c r="AU54" s="50"/>
      <c r="AV54" s="50"/>
      <c r="AW54" s="50"/>
      <c r="AX54" s="50"/>
      <c r="AY54" s="50"/>
      <c r="AZ54" s="50">
        <v>400000</v>
      </c>
      <c r="BA54" s="50"/>
      <c r="BB54" s="50">
        <v>400000</v>
      </c>
      <c r="BC54" s="50"/>
      <c r="BD54" s="50"/>
      <c r="BE54" s="50"/>
      <c r="BF54" s="50"/>
      <c r="BG54" s="50">
        <v>351922</v>
      </c>
      <c r="BH54" s="50"/>
      <c r="BI54" s="50"/>
      <c r="BJ54" s="50">
        <v>500000</v>
      </c>
      <c r="BK54" s="50"/>
      <c r="BL54" s="50">
        <f>300+24300</f>
        <v>24600</v>
      </c>
      <c r="BM54" s="50"/>
      <c r="BN54" s="50"/>
      <c r="BO54" s="50"/>
      <c r="BP54" s="50"/>
      <c r="BQ54" s="50">
        <v>336310</v>
      </c>
      <c r="BR54" s="50">
        <v>367098</v>
      </c>
      <c r="BS54" s="50"/>
      <c r="BT54" s="50"/>
      <c r="BU54" s="50"/>
      <c r="BV54" s="50"/>
      <c r="BW54" s="50"/>
      <c r="BX54" s="50"/>
      <c r="BY54" s="50"/>
      <c r="BZ54" s="50"/>
      <c r="CA54" s="50"/>
      <c r="CB54" s="50">
        <v>92388</v>
      </c>
      <c r="CC54" s="50">
        <v>79164</v>
      </c>
      <c r="CD54" s="50"/>
      <c r="CE54" s="50"/>
      <c r="CF54" s="50"/>
      <c r="CG54" s="50">
        <v>197838</v>
      </c>
      <c r="CH54" s="50"/>
      <c r="CI54" s="50"/>
      <c r="CJ54" s="50">
        <v>339938</v>
      </c>
      <c r="CK54" s="50">
        <v>36388</v>
      </c>
      <c r="CL54" s="52">
        <v>57430</v>
      </c>
      <c r="CM54" s="52">
        <v>8250</v>
      </c>
      <c r="CN54" s="52"/>
      <c r="CO54" s="52"/>
      <c r="CP54" s="52"/>
      <c r="CQ54" s="52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>
        <v>194000</v>
      </c>
      <c r="DN54" s="50"/>
      <c r="DO54" s="50"/>
      <c r="DP54" s="50">
        <v>1500</v>
      </c>
      <c r="DQ54" s="50"/>
      <c r="DR54" s="50"/>
      <c r="DS54" s="50"/>
      <c r="DT54" s="50"/>
      <c r="DU54" s="50"/>
      <c r="DV54" s="50"/>
      <c r="DW54" s="50"/>
      <c r="DX54" s="50"/>
      <c r="DY54" s="50"/>
      <c r="DZ54" s="50">
        <v>17726</v>
      </c>
      <c r="EA54" s="50"/>
      <c r="EB54" s="50"/>
      <c r="EC54" s="50">
        <v>10622</v>
      </c>
      <c r="ED54" s="117">
        <v>24011</v>
      </c>
      <c r="EE54" s="117"/>
      <c r="EF54" s="163"/>
      <c r="EG54" s="172"/>
      <c r="EH54" s="175">
        <v>-16011</v>
      </c>
      <c r="EI54" s="182"/>
      <c r="EJ54" s="185"/>
      <c r="EK54" s="185"/>
      <c r="EL54" s="175"/>
    </row>
    <row r="55" spans="1:142" s="3" customFormat="1" x14ac:dyDescent="0.25">
      <c r="A55" s="4">
        <v>880</v>
      </c>
      <c r="B55" s="59" t="s">
        <v>48</v>
      </c>
      <c r="C55" s="57">
        <f t="shared" si="0"/>
        <v>17646646</v>
      </c>
      <c r="D55" s="51">
        <v>14955748</v>
      </c>
      <c r="E55" s="113">
        <v>105202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>
        <v>215470</v>
      </c>
      <c r="S55" s="52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>
        <v>96233</v>
      </c>
      <c r="AI55" s="128"/>
      <c r="AJ55" s="50"/>
      <c r="AK55" s="50">
        <f>7700+4787+13101+14366+14654</f>
        <v>54608</v>
      </c>
      <c r="AL55" s="50"/>
      <c r="AM55" s="50"/>
      <c r="AN55" s="50"/>
      <c r="AO55" s="50">
        <v>171137</v>
      </c>
      <c r="AP55" s="50"/>
      <c r="AQ55" s="50"/>
      <c r="AR55" s="50"/>
      <c r="AS55" s="50">
        <v>22182</v>
      </c>
      <c r="AT55" s="50"/>
      <c r="AU55" s="50"/>
      <c r="AV55" s="50"/>
      <c r="AW55" s="50"/>
      <c r="AX55" s="50"/>
      <c r="AY55" s="50"/>
      <c r="AZ55" s="50"/>
      <c r="BA55" s="50">
        <v>400000</v>
      </c>
      <c r="BB55" s="50"/>
      <c r="BC55" s="50"/>
      <c r="BD55" s="50"/>
      <c r="BE55" s="50"/>
      <c r="BF55" s="50"/>
      <c r="BG55" s="50"/>
      <c r="BH55" s="50"/>
      <c r="BI55" s="50"/>
      <c r="BJ55" s="50">
        <v>500000</v>
      </c>
      <c r="BK55" s="50"/>
      <c r="BL55" s="50">
        <v>24300</v>
      </c>
      <c r="BM55" s="50"/>
      <c r="BN55" s="50"/>
      <c r="BO55" s="50"/>
      <c r="BP55" s="50">
        <v>89682</v>
      </c>
      <c r="BQ55" s="50">
        <v>220158</v>
      </c>
      <c r="BR55" s="50">
        <v>101972</v>
      </c>
      <c r="BS55" s="50"/>
      <c r="BT55" s="50"/>
      <c r="BU55" s="50"/>
      <c r="BV55" s="50"/>
      <c r="BW55" s="50"/>
      <c r="BX55" s="50"/>
      <c r="BY55" s="50"/>
      <c r="BZ55" s="50"/>
      <c r="CA55" s="50"/>
      <c r="CB55" s="50">
        <v>190000</v>
      </c>
      <c r="CC55" s="50"/>
      <c r="CD55" s="50"/>
      <c r="CE55" s="50"/>
      <c r="CF55" s="50">
        <v>29743</v>
      </c>
      <c r="CG55" s="50">
        <v>188044</v>
      </c>
      <c r="CH55" s="50"/>
      <c r="CI55" s="50"/>
      <c r="CJ55" s="50">
        <v>215161</v>
      </c>
      <c r="CK55" s="50"/>
      <c r="CL55" s="52"/>
      <c r="CM55" s="52">
        <v>34497</v>
      </c>
      <c r="CN55" s="52"/>
      <c r="CO55" s="52"/>
      <c r="CP55" s="52"/>
      <c r="CQ55" s="52">
        <v>-2000</v>
      </c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>
        <v>9496</v>
      </c>
      <c r="EA55" s="50">
        <v>2314</v>
      </c>
      <c r="EB55" s="50"/>
      <c r="EC55" s="50">
        <v>226</v>
      </c>
      <c r="ED55" s="117">
        <v>22473</v>
      </c>
      <c r="EE55" s="117"/>
      <c r="EF55" s="163"/>
      <c r="EG55" s="172"/>
      <c r="EH55" s="175"/>
      <c r="EI55" s="182"/>
      <c r="EJ55" s="185"/>
      <c r="EK55" s="185"/>
      <c r="EL55" s="175"/>
    </row>
    <row r="56" spans="1:142" s="3" customFormat="1" x14ac:dyDescent="0.25">
      <c r="A56" s="4">
        <v>882</v>
      </c>
      <c r="B56" s="59" t="s">
        <v>49</v>
      </c>
      <c r="C56" s="57">
        <f t="shared" si="0"/>
        <v>23790307</v>
      </c>
      <c r="D56" s="51">
        <v>18307383</v>
      </c>
      <c r="E56" s="113">
        <v>38983</v>
      </c>
      <c r="F56" s="113">
        <v>1409</v>
      </c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>
        <v>152725</v>
      </c>
      <c r="S56" s="52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>
        <v>1312518</v>
      </c>
      <c r="AI56" s="128"/>
      <c r="AJ56" s="50"/>
      <c r="AK56" s="50">
        <f>21120+4050+2525+11605</f>
        <v>39300</v>
      </c>
      <c r="AL56" s="50"/>
      <c r="AM56" s="50"/>
      <c r="AN56" s="50"/>
      <c r="AO56" s="50">
        <v>415035</v>
      </c>
      <c r="AP56" s="50">
        <v>9164</v>
      </c>
      <c r="AQ56" s="50">
        <v>24249</v>
      </c>
      <c r="AR56" s="50">
        <v>146235</v>
      </c>
      <c r="AS56" s="50">
        <v>27669</v>
      </c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>
        <v>500000</v>
      </c>
      <c r="BF56" s="50"/>
      <c r="BG56" s="50">
        <v>349556</v>
      </c>
      <c r="BH56" s="50"/>
      <c r="BI56" s="50"/>
      <c r="BJ56" s="50"/>
      <c r="BK56" s="50"/>
      <c r="BL56" s="50">
        <v>24300</v>
      </c>
      <c r="BM56" s="50"/>
      <c r="BN56" s="50"/>
      <c r="BO56" s="50"/>
      <c r="BP56" s="50">
        <v>856549</v>
      </c>
      <c r="BQ56" s="50">
        <v>347447</v>
      </c>
      <c r="BR56" s="50">
        <v>167234</v>
      </c>
      <c r="BS56" s="50"/>
      <c r="BT56" s="50"/>
      <c r="BU56" s="50"/>
      <c r="BV56" s="50"/>
      <c r="BW56" s="50"/>
      <c r="BX56" s="50"/>
      <c r="BY56" s="50"/>
      <c r="BZ56" s="50"/>
      <c r="CA56" s="50"/>
      <c r="CB56" s="50">
        <v>71057</v>
      </c>
      <c r="CC56" s="50">
        <v>79164</v>
      </c>
      <c r="CD56" s="50"/>
      <c r="CE56" s="50"/>
      <c r="CF56" s="50"/>
      <c r="CG56" s="50">
        <v>160075</v>
      </c>
      <c r="CH56" s="50"/>
      <c r="CI56" s="50"/>
      <c r="CJ56" s="50">
        <v>68631</v>
      </c>
      <c r="CK56" s="50">
        <v>10369</v>
      </c>
      <c r="CL56" s="52">
        <v>33262</v>
      </c>
      <c r="CM56" s="52">
        <v>4000</v>
      </c>
      <c r="CN56" s="52"/>
      <c r="CO56" s="52">
        <v>-4000</v>
      </c>
      <c r="CP56" s="52"/>
      <c r="CQ56" s="52"/>
      <c r="CR56" s="50"/>
      <c r="CS56" s="50">
        <v>93607</v>
      </c>
      <c r="CT56" s="50"/>
      <c r="CU56" s="50"/>
      <c r="CV56" s="50">
        <v>-24094</v>
      </c>
      <c r="CW56" s="50"/>
      <c r="CX56" s="50"/>
      <c r="CY56" s="50"/>
      <c r="CZ56" s="50"/>
      <c r="DA56" s="50"/>
      <c r="DB56" s="50"/>
      <c r="DC56" s="50"/>
      <c r="DD56" s="50"/>
      <c r="DE56" s="50"/>
      <c r="DF56" s="50">
        <v>293001</v>
      </c>
      <c r="DG56" s="50">
        <v>9538</v>
      </c>
      <c r="DH56" s="50"/>
      <c r="DI56" s="50"/>
      <c r="DJ56" s="50"/>
      <c r="DK56" s="50"/>
      <c r="DL56" s="50"/>
      <c r="DM56" s="50"/>
      <c r="DN56" s="50"/>
      <c r="DO56" s="50">
        <v>221883</v>
      </c>
      <c r="DP56" s="50"/>
      <c r="DQ56" s="50"/>
      <c r="DR56" s="50"/>
      <c r="DS56" s="50"/>
      <c r="DT56" s="50">
        <v>6547</v>
      </c>
      <c r="DU56" s="50"/>
      <c r="DV56" s="50"/>
      <c r="DW56" s="50">
        <v>26541</v>
      </c>
      <c r="DX56" s="50">
        <v>967</v>
      </c>
      <c r="DY56" s="50"/>
      <c r="DZ56" s="50">
        <v>13524</v>
      </c>
      <c r="EA56" s="50"/>
      <c r="EB56" s="50"/>
      <c r="EC56" s="50">
        <v>306</v>
      </c>
      <c r="ED56" s="117">
        <v>22954</v>
      </c>
      <c r="EE56" s="117"/>
      <c r="EF56" s="163"/>
      <c r="EG56" s="172"/>
      <c r="EH56" s="175"/>
      <c r="EI56" s="182"/>
      <c r="EJ56" s="185">
        <v>-16781</v>
      </c>
      <c r="EK56" s="185"/>
      <c r="EL56" s="175"/>
    </row>
    <row r="57" spans="1:142" s="3" customFormat="1" x14ac:dyDescent="0.25">
      <c r="A57" s="4">
        <v>883</v>
      </c>
      <c r="B57" s="59" t="s">
        <v>50</v>
      </c>
      <c r="C57" s="57">
        <f t="shared" si="0"/>
        <v>22524459</v>
      </c>
      <c r="D57" s="51">
        <v>20604057</v>
      </c>
      <c r="E57" s="113">
        <v>62930</v>
      </c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>
        <v>96113</v>
      </c>
      <c r="S57" s="52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>
        <v>57343</v>
      </c>
      <c r="AI57" s="128"/>
      <c r="AJ57" s="50"/>
      <c r="AK57" s="50">
        <f>2585+3438</f>
        <v>6023</v>
      </c>
      <c r="AL57" s="50"/>
      <c r="AM57" s="50"/>
      <c r="AN57" s="50"/>
      <c r="AO57" s="50">
        <v>221664</v>
      </c>
      <c r="AP57" s="50">
        <v>993</v>
      </c>
      <c r="AQ57" s="50"/>
      <c r="AR57" s="50"/>
      <c r="AS57" s="50">
        <v>33621</v>
      </c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>
        <v>479695</v>
      </c>
      <c r="BH57" s="50"/>
      <c r="BI57" s="50"/>
      <c r="BJ57" s="50"/>
      <c r="BK57" s="50"/>
      <c r="BL57" s="50">
        <f>5900+24300</f>
        <v>30200</v>
      </c>
      <c r="BM57" s="50"/>
      <c r="BN57" s="50"/>
      <c r="BO57" s="50"/>
      <c r="BP57" s="50"/>
      <c r="BQ57" s="50"/>
      <c r="BR57" s="50">
        <v>161115</v>
      </c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>
        <v>228583</v>
      </c>
      <c r="CH57" s="50"/>
      <c r="CI57" s="50"/>
      <c r="CJ57" s="50">
        <v>166688</v>
      </c>
      <c r="CK57" s="50"/>
      <c r="CL57" s="52"/>
      <c r="CM57" s="52">
        <v>10750</v>
      </c>
      <c r="CN57" s="52"/>
      <c r="CO57" s="52"/>
      <c r="CP57" s="52"/>
      <c r="CQ57" s="52">
        <v>-2000</v>
      </c>
      <c r="CR57" s="50"/>
      <c r="CS57" s="50">
        <v>117006</v>
      </c>
      <c r="CT57" s="50"/>
      <c r="CU57" s="50"/>
      <c r="CV57" s="50">
        <v>-36006</v>
      </c>
      <c r="CW57" s="50"/>
      <c r="CX57" s="50">
        <v>13000</v>
      </c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>
        <v>194000</v>
      </c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>
        <v>16892</v>
      </c>
      <c r="EA57" s="50">
        <v>37363</v>
      </c>
      <c r="EB57" s="50"/>
      <c r="EC57" s="50">
        <v>1086</v>
      </c>
      <c r="ED57" s="117">
        <v>23343</v>
      </c>
      <c r="EE57" s="117"/>
      <c r="EF57" s="163"/>
      <c r="EG57" s="172"/>
      <c r="EH57" s="175"/>
      <c r="EI57" s="182"/>
      <c r="EJ57" s="185"/>
      <c r="EK57" s="185"/>
      <c r="EL57" s="175"/>
    </row>
    <row r="58" spans="1:142" s="3" customFormat="1" x14ac:dyDescent="0.25">
      <c r="A58" s="4">
        <v>884</v>
      </c>
      <c r="B58" s="59" t="s">
        <v>51</v>
      </c>
      <c r="C58" s="57">
        <f t="shared" si="0"/>
        <v>27445175</v>
      </c>
      <c r="D58" s="51">
        <v>22760269</v>
      </c>
      <c r="E58" s="113">
        <v>107005</v>
      </c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>
        <v>183541</v>
      </c>
      <c r="S58" s="52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>
        <v>228870</v>
      </c>
      <c r="AE58" s="147"/>
      <c r="AF58" s="147"/>
      <c r="AG58" s="147"/>
      <c r="AH58" s="147">
        <v>100219</v>
      </c>
      <c r="AI58" s="128"/>
      <c r="AJ58" s="50"/>
      <c r="AK58" s="50">
        <f>11154+6012+282+3586+4914+440+5236+11630+9511+2376+5544+11299+12778+2091+715</f>
        <v>87568</v>
      </c>
      <c r="AL58" s="50">
        <v>2</v>
      </c>
      <c r="AM58" s="50"/>
      <c r="AN58" s="50"/>
      <c r="AO58" s="50">
        <v>1</v>
      </c>
      <c r="AP58" s="50">
        <v>9608</v>
      </c>
      <c r="AQ58" s="50">
        <v>5925</v>
      </c>
      <c r="AR58" s="50">
        <v>34167</v>
      </c>
      <c r="AS58" s="50">
        <v>28056</v>
      </c>
      <c r="AT58" s="50"/>
      <c r="AU58" s="50"/>
      <c r="AV58" s="50"/>
      <c r="AW58" s="50"/>
      <c r="AX58" s="50"/>
      <c r="AY58" s="50">
        <v>295000</v>
      </c>
      <c r="AZ58" s="50"/>
      <c r="BA58" s="50">
        <v>400000</v>
      </c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>
        <v>24300</v>
      </c>
      <c r="BM58" s="50"/>
      <c r="BN58" s="50"/>
      <c r="BO58" s="50"/>
      <c r="BP58" s="50">
        <v>1291215</v>
      </c>
      <c r="BQ58" s="50">
        <v>84705</v>
      </c>
      <c r="BR58" s="50">
        <v>42828</v>
      </c>
      <c r="BS58" s="50"/>
      <c r="BT58" s="50"/>
      <c r="BU58" s="50">
        <v>34166</v>
      </c>
      <c r="BV58" s="50"/>
      <c r="BW58" s="50"/>
      <c r="BX58" s="50"/>
      <c r="BY58" s="50"/>
      <c r="BZ58" s="50"/>
      <c r="CA58" s="50">
        <v>1000000</v>
      </c>
      <c r="CB58" s="50"/>
      <c r="CC58" s="50"/>
      <c r="CD58" s="50"/>
      <c r="CE58" s="50"/>
      <c r="CF58" s="50"/>
      <c r="CG58" s="50">
        <v>225278</v>
      </c>
      <c r="CH58" s="50"/>
      <c r="CI58" s="50"/>
      <c r="CJ58" s="50">
        <v>160526</v>
      </c>
      <c r="CK58" s="50">
        <v>18516</v>
      </c>
      <c r="CL58" s="52"/>
      <c r="CM58" s="52"/>
      <c r="CN58" s="52"/>
      <c r="CO58" s="52"/>
      <c r="CP58" s="52"/>
      <c r="CQ58" s="52"/>
      <c r="CR58" s="50"/>
      <c r="CS58" s="50">
        <v>138249</v>
      </c>
      <c r="CT58" s="50"/>
      <c r="CU58" s="50"/>
      <c r="CV58" s="50"/>
      <c r="CW58" s="50"/>
      <c r="CX58" s="50">
        <v>66281</v>
      </c>
      <c r="CY58" s="50"/>
      <c r="CZ58" s="50"/>
      <c r="DA58" s="50"/>
      <c r="DB58" s="50"/>
      <c r="DC58" s="50">
        <v>75000</v>
      </c>
      <c r="DD58" s="50"/>
      <c r="DE58" s="50"/>
      <c r="DF58" s="50"/>
      <c r="DG58" s="50"/>
      <c r="DH58" s="50"/>
      <c r="DI58" s="50"/>
      <c r="DJ58" s="50">
        <v>7800</v>
      </c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>
        <v>12422</v>
      </c>
      <c r="EA58" s="50"/>
      <c r="EB58" s="50"/>
      <c r="EC58" s="50"/>
      <c r="ED58" s="117">
        <v>23658</v>
      </c>
      <c r="EE58" s="117"/>
      <c r="EF58" s="163"/>
      <c r="EG58" s="172"/>
      <c r="EH58" s="175"/>
      <c r="EI58" s="182"/>
      <c r="EJ58" s="185"/>
      <c r="EK58" s="185"/>
      <c r="EL58" s="175"/>
    </row>
    <row r="59" spans="1:142" s="3" customFormat="1" x14ac:dyDescent="0.25">
      <c r="A59" s="4">
        <v>888</v>
      </c>
      <c r="B59" s="59" t="s">
        <v>52</v>
      </c>
      <c r="C59" s="57">
        <f t="shared" si="0"/>
        <v>13370464</v>
      </c>
      <c r="D59" s="51">
        <v>9796480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v>132858</v>
      </c>
      <c r="S59" s="52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>
        <v>626110</v>
      </c>
      <c r="AI59" s="128"/>
      <c r="AJ59" s="50"/>
      <c r="AK59" s="50">
        <f>11000+12093+1870</f>
        <v>24963</v>
      </c>
      <c r="AL59" s="50"/>
      <c r="AM59" s="50"/>
      <c r="AN59" s="50"/>
      <c r="AO59" s="50">
        <v>970398</v>
      </c>
      <c r="AP59" s="50">
        <v>11133</v>
      </c>
      <c r="AQ59" s="50"/>
      <c r="AR59" s="50">
        <v>36336</v>
      </c>
      <c r="AS59" s="50">
        <v>10975</v>
      </c>
      <c r="AT59" s="50"/>
      <c r="AU59" s="50"/>
      <c r="AV59" s="50"/>
      <c r="AW59" s="50"/>
      <c r="AX59" s="50"/>
      <c r="AY59" s="50"/>
      <c r="AZ59" s="50"/>
      <c r="BA59" s="50">
        <v>400000</v>
      </c>
      <c r="BB59" s="50"/>
      <c r="BC59" s="50"/>
      <c r="BD59" s="50"/>
      <c r="BE59" s="50"/>
      <c r="BF59" s="50">
        <v>500000</v>
      </c>
      <c r="BG59" s="50"/>
      <c r="BH59" s="50"/>
      <c r="BI59" s="50"/>
      <c r="BJ59" s="50"/>
      <c r="BK59" s="50"/>
      <c r="BL59" s="50">
        <v>24300</v>
      </c>
      <c r="BM59" s="50">
        <v>113</v>
      </c>
      <c r="BN59" s="50"/>
      <c r="BO59" s="50"/>
      <c r="BP59" s="50"/>
      <c r="BQ59" s="50">
        <v>236617</v>
      </c>
      <c r="BR59" s="50">
        <v>114208</v>
      </c>
      <c r="BS59" s="50"/>
      <c r="BT59" s="50"/>
      <c r="BU59" s="50"/>
      <c r="BV59" s="50"/>
      <c r="BW59" s="50"/>
      <c r="BX59" s="50"/>
      <c r="BY59" s="50"/>
      <c r="BZ59" s="50"/>
      <c r="CA59" s="50"/>
      <c r="CB59" s="50">
        <v>123554</v>
      </c>
      <c r="CC59" s="50"/>
      <c r="CD59" s="50"/>
      <c r="CE59" s="50"/>
      <c r="CF59" s="50"/>
      <c r="CG59" s="50">
        <v>88007</v>
      </c>
      <c r="CH59" s="50">
        <v>4491</v>
      </c>
      <c r="CI59" s="50"/>
      <c r="CJ59" s="50">
        <v>91112</v>
      </c>
      <c r="CK59" s="50">
        <v>7882</v>
      </c>
      <c r="CL59" s="52">
        <v>32392</v>
      </c>
      <c r="CM59" s="52"/>
      <c r="CN59" s="52"/>
      <c r="CO59" s="52"/>
      <c r="CP59" s="52"/>
      <c r="CQ59" s="52"/>
      <c r="CR59" s="50"/>
      <c r="CS59" s="50">
        <v>4501</v>
      </c>
      <c r="CT59" s="50"/>
      <c r="CU59" s="50"/>
      <c r="CV59" s="50">
        <v>-3452</v>
      </c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>
        <v>93844</v>
      </c>
      <c r="DP59" s="50"/>
      <c r="DQ59" s="50"/>
      <c r="DR59" s="50"/>
      <c r="DS59" s="50"/>
      <c r="DT59" s="50">
        <v>2769</v>
      </c>
      <c r="DU59" s="50"/>
      <c r="DV59" s="50"/>
      <c r="DW59" s="50">
        <v>11225</v>
      </c>
      <c r="DX59" s="50">
        <v>409</v>
      </c>
      <c r="DY59" s="50"/>
      <c r="DZ59" s="50">
        <v>5246</v>
      </c>
      <c r="EA59" s="50">
        <v>2630</v>
      </c>
      <c r="EB59" s="50"/>
      <c r="EC59" s="50"/>
      <c r="ED59" s="117">
        <v>21363</v>
      </c>
      <c r="EE59" s="117"/>
      <c r="EF59" s="163"/>
      <c r="EG59" s="172"/>
      <c r="EH59" s="175"/>
      <c r="EI59" s="182"/>
      <c r="EJ59" s="185"/>
      <c r="EK59" s="185"/>
      <c r="EL59" s="175"/>
    </row>
    <row r="60" spans="1:142" s="3" customFormat="1" x14ac:dyDescent="0.25">
      <c r="A60" s="4">
        <v>889</v>
      </c>
      <c r="B60" s="59" t="s">
        <v>53</v>
      </c>
      <c r="C60" s="57">
        <f t="shared" si="0"/>
        <v>26343235</v>
      </c>
      <c r="D60" s="51">
        <v>21665313</v>
      </c>
      <c r="E60" s="113">
        <v>49593</v>
      </c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v>139330</v>
      </c>
      <c r="S60" s="52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>
        <v>1647</v>
      </c>
      <c r="AF60" s="147"/>
      <c r="AG60" s="147"/>
      <c r="AH60" s="147">
        <v>943006</v>
      </c>
      <c r="AI60" s="128"/>
      <c r="AJ60" s="50"/>
      <c r="AK60" s="50">
        <f>4643+1724+276+2961+1045+2442+3960-519+4884+4455+2226</f>
        <v>28097</v>
      </c>
      <c r="AL60" s="50"/>
      <c r="AM60" s="50"/>
      <c r="AN60" s="50"/>
      <c r="AO60" s="50">
        <v>912863</v>
      </c>
      <c r="AP60" s="50">
        <v>23499</v>
      </c>
      <c r="AQ60" s="50">
        <v>43740</v>
      </c>
      <c r="AR60" s="50">
        <v>183258</v>
      </c>
      <c r="AS60" s="50">
        <v>34393</v>
      </c>
      <c r="AT60" s="50"/>
      <c r="AU60" s="50"/>
      <c r="AV60" s="50"/>
      <c r="AW60" s="50"/>
      <c r="AX60" s="50">
        <v>10000</v>
      </c>
      <c r="AY60" s="50"/>
      <c r="AZ60" s="50"/>
      <c r="BA60" s="50"/>
      <c r="BB60" s="50"/>
      <c r="BC60" s="50">
        <v>400000</v>
      </c>
      <c r="BD60" s="50"/>
      <c r="BE60" s="50"/>
      <c r="BF60" s="50"/>
      <c r="BG60" s="50"/>
      <c r="BH60" s="50">
        <v>500000</v>
      </c>
      <c r="BI60" s="50"/>
      <c r="BJ60" s="50"/>
      <c r="BK60" s="50"/>
      <c r="BL60" s="50"/>
      <c r="BM60" s="50"/>
      <c r="BN60" s="50"/>
      <c r="BO60" s="50"/>
      <c r="BP60" s="50"/>
      <c r="BQ60" s="50">
        <v>34984</v>
      </c>
      <c r="BR60" s="50">
        <v>10197</v>
      </c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>
        <v>243531</v>
      </c>
      <c r="CH60" s="50"/>
      <c r="CI60" s="50"/>
      <c r="CJ60" s="50">
        <v>102090</v>
      </c>
      <c r="CK60" s="50">
        <v>31422</v>
      </c>
      <c r="CL60" s="52"/>
      <c r="CM60" s="52"/>
      <c r="CN60" s="52"/>
      <c r="CO60" s="52"/>
      <c r="CP60" s="52"/>
      <c r="CQ60" s="52"/>
      <c r="CR60" s="50"/>
      <c r="CS60" s="50">
        <v>67191</v>
      </c>
      <c r="CT60" s="50"/>
      <c r="CU60" s="50"/>
      <c r="CV60" s="50">
        <v>-11063</v>
      </c>
      <c r="CW60" s="50"/>
      <c r="CX60" s="50"/>
      <c r="CY60" s="50"/>
      <c r="CZ60" s="50"/>
      <c r="DA60" s="50">
        <v>603506</v>
      </c>
      <c r="DB60" s="50">
        <v>261669</v>
      </c>
      <c r="DC60" s="50"/>
      <c r="DD60" s="50"/>
      <c r="DE60" s="50"/>
      <c r="DF60" s="50"/>
      <c r="DG60" s="50"/>
      <c r="DH60" s="50"/>
      <c r="DI60" s="50"/>
      <c r="DJ60" s="50">
        <v>162</v>
      </c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>
        <v>12080</v>
      </c>
      <c r="EA60" s="50">
        <v>29296</v>
      </c>
      <c r="EB60" s="50"/>
      <c r="EC60" s="50"/>
      <c r="ED60" s="117">
        <v>23431</v>
      </c>
      <c r="EE60" s="117"/>
      <c r="EF60" s="163"/>
      <c r="EG60" s="172"/>
      <c r="EH60" s="175"/>
      <c r="EI60" s="182"/>
      <c r="EJ60" s="185"/>
      <c r="EK60" s="185"/>
      <c r="EL60" s="175"/>
    </row>
    <row r="61" spans="1:142" s="3" customFormat="1" x14ac:dyDescent="0.25">
      <c r="A61" s="4">
        <v>890</v>
      </c>
      <c r="B61" s="59" t="s">
        <v>54</v>
      </c>
      <c r="C61" s="57">
        <f t="shared" si="0"/>
        <v>176354961</v>
      </c>
      <c r="D61" s="51">
        <v>149602588</v>
      </c>
      <c r="E61" s="113">
        <v>307645</v>
      </c>
      <c r="F61" s="113"/>
      <c r="G61" s="113">
        <v>25894</v>
      </c>
      <c r="H61" s="113"/>
      <c r="I61" s="113">
        <v>14234</v>
      </c>
      <c r="J61" s="113"/>
      <c r="K61" s="113">
        <v>15771</v>
      </c>
      <c r="L61" s="113">
        <v>4098</v>
      </c>
      <c r="M61" s="113"/>
      <c r="N61" s="113"/>
      <c r="O61" s="113"/>
      <c r="P61" s="113">
        <v>8194</v>
      </c>
      <c r="Q61" s="113"/>
      <c r="R61" s="113">
        <v>2867402</v>
      </c>
      <c r="S61" s="52"/>
      <c r="T61" s="147"/>
      <c r="U61" s="147">
        <v>-15937</v>
      </c>
      <c r="V61" s="147">
        <v>155155</v>
      </c>
      <c r="W61" s="147"/>
      <c r="X61" s="147"/>
      <c r="Y61" s="147">
        <v>-27123</v>
      </c>
      <c r="Z61" s="147"/>
      <c r="AA61" s="147">
        <v>-4184</v>
      </c>
      <c r="AB61" s="147">
        <v>6447</v>
      </c>
      <c r="AC61" s="147"/>
      <c r="AD61" s="147"/>
      <c r="AE61" s="147"/>
      <c r="AF61" s="147">
        <v>-3158</v>
      </c>
      <c r="AG61" s="147"/>
      <c r="AH61" s="147">
        <v>11642872</v>
      </c>
      <c r="AI61" s="128"/>
      <c r="AJ61" s="50">
        <v>142068</v>
      </c>
      <c r="AK61" s="50">
        <f>235946+4882+45870+56538+3005+23992+42536+18322+48733+13185+36340+1833+55438+19800+34339+1088+48901+96826+141215+30330+16073+131710+19809+22675+101184+120375+12219+67744+36704+44902+44013</f>
        <v>1576527</v>
      </c>
      <c r="AL61" s="50"/>
      <c r="AM61" s="50"/>
      <c r="AN61" s="50"/>
      <c r="AO61" s="50">
        <v>1</v>
      </c>
      <c r="AP61" s="50">
        <v>113194</v>
      </c>
      <c r="AQ61" s="50"/>
      <c r="AR61" s="50">
        <v>6</v>
      </c>
      <c r="AS61" s="50">
        <v>148934</v>
      </c>
      <c r="AT61" s="50"/>
      <c r="AU61" s="50"/>
      <c r="AV61" s="50"/>
      <c r="AW61" s="50">
        <v>10000</v>
      </c>
      <c r="AX61" s="50"/>
      <c r="AY61" s="50">
        <v>210000</v>
      </c>
      <c r="AZ61" s="50"/>
      <c r="BA61" s="50">
        <v>400000</v>
      </c>
      <c r="BB61" s="50"/>
      <c r="BC61" s="50"/>
      <c r="BD61" s="50"/>
      <c r="BE61" s="50"/>
      <c r="BF61" s="50"/>
      <c r="BG61" s="50">
        <v>500000</v>
      </c>
      <c r="BH61" s="50"/>
      <c r="BI61" s="50"/>
      <c r="BJ61" s="50"/>
      <c r="BK61" s="50">
        <v>500000</v>
      </c>
      <c r="BL61" s="50">
        <v>24300</v>
      </c>
      <c r="BM61" s="50"/>
      <c r="BN61" s="50"/>
      <c r="BO61" s="50"/>
      <c r="BP61" s="50"/>
      <c r="BQ61" s="50"/>
      <c r="BR61" s="50">
        <v>1040110</v>
      </c>
      <c r="BS61" s="50"/>
      <c r="BT61" s="50"/>
      <c r="BU61" s="50"/>
      <c r="BV61" s="50"/>
      <c r="BW61" s="50"/>
      <c r="BX61" s="50"/>
      <c r="BY61" s="50"/>
      <c r="BZ61" s="50"/>
      <c r="CA61" s="50"/>
      <c r="CB61" s="50">
        <v>86298</v>
      </c>
      <c r="CC61" s="50"/>
      <c r="CD61" s="50"/>
      <c r="CE61" s="50"/>
      <c r="CF61" s="50">
        <v>44104</v>
      </c>
      <c r="CG61" s="50">
        <v>1505160</v>
      </c>
      <c r="CH61" s="50"/>
      <c r="CI61" s="50"/>
      <c r="CJ61" s="50">
        <v>1255234</v>
      </c>
      <c r="CK61" s="50">
        <v>29428</v>
      </c>
      <c r="CL61" s="52">
        <v>104656</v>
      </c>
      <c r="CM61" s="52">
        <v>125005</v>
      </c>
      <c r="CN61" s="52"/>
      <c r="CO61" s="52">
        <v>-79805</v>
      </c>
      <c r="CP61" s="52"/>
      <c r="CQ61" s="52"/>
      <c r="CR61" s="50">
        <v>1628619</v>
      </c>
      <c r="CS61" s="50">
        <v>2500</v>
      </c>
      <c r="CT61" s="50"/>
      <c r="CU61" s="50"/>
      <c r="CV61" s="50">
        <v>-2500</v>
      </c>
      <c r="CW61" s="50"/>
      <c r="CX61" s="50">
        <v>19500</v>
      </c>
      <c r="CY61" s="50"/>
      <c r="CZ61" s="50"/>
      <c r="DA61" s="50">
        <v>1748428</v>
      </c>
      <c r="DB61" s="50">
        <v>389583</v>
      </c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>
        <v>2500</v>
      </c>
      <c r="DR61" s="50">
        <v>-2500</v>
      </c>
      <c r="DS61" s="50">
        <v>12500</v>
      </c>
      <c r="DT61" s="50"/>
      <c r="DU61" s="50"/>
      <c r="DV61" s="50">
        <v>2500</v>
      </c>
      <c r="DW61" s="50"/>
      <c r="DX61" s="50"/>
      <c r="DY61" s="50"/>
      <c r="DZ61" s="50">
        <v>72174</v>
      </c>
      <c r="EA61" s="50">
        <v>73895</v>
      </c>
      <c r="EB61" s="50"/>
      <c r="EC61" s="50">
        <v>15293</v>
      </c>
      <c r="ED61" s="117">
        <v>47351</v>
      </c>
      <c r="EE61" s="117"/>
      <c r="EF61" s="163"/>
      <c r="EG61" s="172"/>
      <c r="EH61" s="175"/>
      <c r="EI61" s="182">
        <v>10000</v>
      </c>
      <c r="EJ61" s="185"/>
      <c r="EK61" s="185"/>
      <c r="EL61" s="175"/>
    </row>
    <row r="62" spans="1:142" s="3" customFormat="1" x14ac:dyDescent="0.25">
      <c r="A62" s="4">
        <v>892</v>
      </c>
      <c r="B62" s="59" t="s">
        <v>55</v>
      </c>
      <c r="C62" s="57">
        <f t="shared" si="0"/>
        <v>28288194</v>
      </c>
      <c r="D62" s="51">
        <v>24011098</v>
      </c>
      <c r="E62" s="113">
        <v>101057</v>
      </c>
      <c r="F62" s="113"/>
      <c r="G62" s="113"/>
      <c r="H62" s="113"/>
      <c r="I62" s="113"/>
      <c r="J62" s="113"/>
      <c r="K62" s="113"/>
      <c r="L62" s="113"/>
      <c r="M62" s="113">
        <v>13190</v>
      </c>
      <c r="N62" s="113"/>
      <c r="O62" s="113"/>
      <c r="P62" s="113"/>
      <c r="Q62" s="113"/>
      <c r="R62" s="113">
        <v>433357</v>
      </c>
      <c r="S62" s="52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>
        <v>45505</v>
      </c>
      <c r="AE62" s="147"/>
      <c r="AF62" s="147"/>
      <c r="AG62" s="147"/>
      <c r="AH62" s="147">
        <v>1091269</v>
      </c>
      <c r="AI62" s="128"/>
      <c r="AJ62" s="50"/>
      <c r="AK62" s="50">
        <f>1064+61+18093+836+4834</f>
        <v>24888</v>
      </c>
      <c r="AL62" s="50"/>
      <c r="AM62" s="50"/>
      <c r="AN62" s="50"/>
      <c r="AO62" s="50">
        <v>64756</v>
      </c>
      <c r="AP62" s="50">
        <v>10568</v>
      </c>
      <c r="AQ62" s="50">
        <v>144680</v>
      </c>
      <c r="AR62" s="50">
        <v>6</v>
      </c>
      <c r="AS62" s="50">
        <v>39726</v>
      </c>
      <c r="AT62" s="50"/>
      <c r="AU62" s="50"/>
      <c r="AV62" s="50"/>
      <c r="AW62" s="50"/>
      <c r="AX62" s="50"/>
      <c r="AY62" s="50"/>
      <c r="AZ62" s="50">
        <v>282394</v>
      </c>
      <c r="BA62" s="50"/>
      <c r="BB62" s="50"/>
      <c r="BC62" s="50"/>
      <c r="BD62" s="50"/>
      <c r="BE62" s="50"/>
      <c r="BF62" s="50"/>
      <c r="BG62" s="50">
        <v>311719</v>
      </c>
      <c r="BH62" s="50"/>
      <c r="BI62" s="50"/>
      <c r="BJ62" s="50"/>
      <c r="BK62" s="50"/>
      <c r="BL62" s="50">
        <v>121735</v>
      </c>
      <c r="BM62" s="50"/>
      <c r="BN62" s="50"/>
      <c r="BO62" s="50"/>
      <c r="BP62" s="50"/>
      <c r="BQ62" s="50"/>
      <c r="BR62" s="50">
        <v>285521</v>
      </c>
      <c r="BS62" s="50"/>
      <c r="BT62" s="50"/>
      <c r="BU62" s="50"/>
      <c r="BV62" s="50"/>
      <c r="BW62" s="50"/>
      <c r="BX62" s="50"/>
      <c r="BY62" s="50"/>
      <c r="BZ62" s="50"/>
      <c r="CA62" s="50"/>
      <c r="CB62" s="50">
        <v>93000</v>
      </c>
      <c r="CC62" s="50"/>
      <c r="CD62" s="50"/>
      <c r="CE62" s="50"/>
      <c r="CF62" s="50"/>
      <c r="CG62" s="50">
        <v>312812</v>
      </c>
      <c r="CH62" s="50"/>
      <c r="CI62" s="50"/>
      <c r="CJ62" s="50">
        <v>311783</v>
      </c>
      <c r="CK62" s="50"/>
      <c r="CL62" s="52"/>
      <c r="CM62" s="52">
        <v>8000</v>
      </c>
      <c r="CN62" s="52"/>
      <c r="CO62" s="52"/>
      <c r="CP62" s="52"/>
      <c r="CQ62" s="52"/>
      <c r="CR62" s="50"/>
      <c r="CS62" s="50">
        <v>169281</v>
      </c>
      <c r="CT62" s="50"/>
      <c r="CU62" s="50"/>
      <c r="CV62" s="50">
        <v>-56576</v>
      </c>
      <c r="CW62" s="50"/>
      <c r="CX62" s="50">
        <v>84938</v>
      </c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>
        <v>357037</v>
      </c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>
        <v>12449</v>
      </c>
      <c r="EA62" s="50"/>
      <c r="EB62" s="50"/>
      <c r="EC62" s="50"/>
      <c r="ED62" s="117">
        <v>24001</v>
      </c>
      <c r="EE62" s="117"/>
      <c r="EF62" s="163"/>
      <c r="EG62" s="172"/>
      <c r="EH62" s="175">
        <v>-10000</v>
      </c>
      <c r="EI62" s="182"/>
      <c r="EJ62" s="185"/>
      <c r="EK62" s="185"/>
      <c r="EL62" s="175"/>
    </row>
    <row r="63" spans="1:142" s="3" customFormat="1" x14ac:dyDescent="0.25">
      <c r="A63" s="4">
        <v>894</v>
      </c>
      <c r="B63" s="59" t="s">
        <v>56</v>
      </c>
      <c r="C63" s="57">
        <f t="shared" si="0"/>
        <v>20095113</v>
      </c>
      <c r="D63" s="51">
        <v>14937634</v>
      </c>
      <c r="E63" s="113">
        <v>44016</v>
      </c>
      <c r="F63" s="113"/>
      <c r="G63" s="113"/>
      <c r="H63" s="113"/>
      <c r="I63" s="113"/>
      <c r="J63" s="113"/>
      <c r="K63" s="113"/>
      <c r="L63" s="113"/>
      <c r="M63" s="113"/>
      <c r="N63" s="113">
        <v>1392</v>
      </c>
      <c r="O63" s="113"/>
      <c r="P63" s="113"/>
      <c r="Q63" s="113"/>
      <c r="R63" s="113">
        <v>153928</v>
      </c>
      <c r="S63" s="52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>
        <v>67746</v>
      </c>
      <c r="AE63" s="147"/>
      <c r="AF63" s="147"/>
      <c r="AG63" s="147"/>
      <c r="AH63" s="147">
        <v>417884</v>
      </c>
      <c r="AI63" s="128"/>
      <c r="AJ63" s="50">
        <v>161384</v>
      </c>
      <c r="AK63" s="50">
        <f>16968+2640+2475+16797+160+6089-440+3905+50+1403+968+5430+14093+31233+1230+4825+22295</f>
        <v>130121</v>
      </c>
      <c r="AL63" s="50"/>
      <c r="AM63" s="50"/>
      <c r="AN63" s="50"/>
      <c r="AO63" s="50">
        <v>2</v>
      </c>
      <c r="AP63" s="50"/>
      <c r="AQ63" s="50">
        <v>57838</v>
      </c>
      <c r="AR63" s="50">
        <v>92</v>
      </c>
      <c r="AS63" s="50">
        <v>25273</v>
      </c>
      <c r="AT63" s="50"/>
      <c r="AU63" s="50"/>
      <c r="AV63" s="50"/>
      <c r="AW63" s="50"/>
      <c r="AX63" s="50"/>
      <c r="AY63" s="50"/>
      <c r="AZ63" s="50"/>
      <c r="BA63" s="50">
        <v>366106</v>
      </c>
      <c r="BB63" s="50"/>
      <c r="BC63" s="50"/>
      <c r="BD63" s="50"/>
      <c r="BE63" s="50"/>
      <c r="BF63" s="50"/>
      <c r="BG63" s="50">
        <v>497318</v>
      </c>
      <c r="BH63" s="50"/>
      <c r="BI63" s="50"/>
      <c r="BJ63" s="50"/>
      <c r="BK63" s="50">
        <v>500000</v>
      </c>
      <c r="BL63" s="50">
        <v>2682</v>
      </c>
      <c r="BM63" s="50"/>
      <c r="BN63" s="50"/>
      <c r="BO63" s="50"/>
      <c r="BP63" s="50"/>
      <c r="BQ63" s="50"/>
      <c r="BR63" s="50">
        <v>28552</v>
      </c>
      <c r="BS63" s="50"/>
      <c r="BT63" s="50"/>
      <c r="BU63" s="50"/>
      <c r="BV63" s="50"/>
      <c r="BW63" s="50"/>
      <c r="BX63" s="50"/>
      <c r="BY63" s="50"/>
      <c r="BZ63" s="50"/>
      <c r="CA63" s="50"/>
      <c r="CB63" s="50">
        <v>149058</v>
      </c>
      <c r="CC63" s="50"/>
      <c r="CD63" s="50"/>
      <c r="CE63" s="50"/>
      <c r="CF63" s="50">
        <v>38069</v>
      </c>
      <c r="CG63" s="50">
        <v>180035</v>
      </c>
      <c r="CH63" s="50"/>
      <c r="CI63" s="50"/>
      <c r="CJ63" s="50">
        <v>137861</v>
      </c>
      <c r="CK63" s="50">
        <v>28240</v>
      </c>
      <c r="CL63" s="52">
        <v>35024</v>
      </c>
      <c r="CM63" s="52">
        <v>23500</v>
      </c>
      <c r="CN63" s="52"/>
      <c r="CO63" s="52">
        <v>-6500</v>
      </c>
      <c r="CP63" s="52"/>
      <c r="CQ63" s="52">
        <v>-16039</v>
      </c>
      <c r="CR63" s="50"/>
      <c r="CS63" s="50">
        <v>175984</v>
      </c>
      <c r="CT63" s="50"/>
      <c r="CU63" s="50">
        <v>-10474</v>
      </c>
      <c r="CV63" s="50">
        <v>-15474</v>
      </c>
      <c r="CW63" s="50"/>
      <c r="CX63" s="50">
        <v>73680</v>
      </c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>
        <v>634690</v>
      </c>
      <c r="DO63" s="50">
        <v>1061202</v>
      </c>
      <c r="DP63" s="50"/>
      <c r="DQ63" s="50"/>
      <c r="DR63" s="50"/>
      <c r="DS63" s="50"/>
      <c r="DT63" s="50">
        <v>31314</v>
      </c>
      <c r="DU63" s="50"/>
      <c r="DV63" s="50"/>
      <c r="DW63" s="50">
        <v>126938</v>
      </c>
      <c r="DX63" s="50">
        <v>4627</v>
      </c>
      <c r="DY63" s="50"/>
      <c r="DZ63" s="50">
        <v>4738</v>
      </c>
      <c r="EA63" s="50">
        <v>24331</v>
      </c>
      <c r="EB63" s="50"/>
      <c r="EC63" s="50"/>
      <c r="ED63" s="117">
        <v>22341</v>
      </c>
      <c r="EE63" s="117"/>
      <c r="EF63" s="163"/>
      <c r="EG63" s="172"/>
      <c r="EH63" s="175"/>
      <c r="EI63" s="182"/>
      <c r="EJ63" s="185"/>
      <c r="EK63" s="185"/>
      <c r="EL63" s="175"/>
    </row>
    <row r="64" spans="1:142" s="3" customFormat="1" x14ac:dyDescent="0.25">
      <c r="A64" s="4">
        <v>896</v>
      </c>
      <c r="B64" s="59" t="s">
        <v>57</v>
      </c>
      <c r="C64" s="57">
        <f t="shared" si="0"/>
        <v>25693982</v>
      </c>
      <c r="D64" s="51">
        <v>20700484</v>
      </c>
      <c r="E64" s="113">
        <v>73585</v>
      </c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v>320939</v>
      </c>
      <c r="S64" s="52"/>
      <c r="T64" s="147"/>
      <c r="U64" s="147"/>
      <c r="V64" s="147">
        <v>113781</v>
      </c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>
        <v>1427632</v>
      </c>
      <c r="AI64" s="128"/>
      <c r="AJ64" s="50"/>
      <c r="AK64" s="50">
        <f>83897+22440+3960+11502+33660+10340+372670+72470+85992+11880+67038+80+8602+9778</f>
        <v>794309</v>
      </c>
      <c r="AL64" s="50"/>
      <c r="AM64" s="50"/>
      <c r="AN64" s="50"/>
      <c r="AO64" s="50">
        <v>14</v>
      </c>
      <c r="AP64" s="50">
        <v>40933</v>
      </c>
      <c r="AQ64" s="50"/>
      <c r="AR64" s="50">
        <v>11</v>
      </c>
      <c r="AS64" s="50">
        <v>28597</v>
      </c>
      <c r="AT64" s="50"/>
      <c r="AU64" s="50">
        <v>20000</v>
      </c>
      <c r="AV64" s="50"/>
      <c r="AW64" s="50"/>
      <c r="AX64" s="50"/>
      <c r="AY64" s="50"/>
      <c r="AZ64" s="50"/>
      <c r="BA64" s="50"/>
      <c r="BB64" s="50"/>
      <c r="BC64" s="50"/>
      <c r="BD64" s="50"/>
      <c r="BE64" s="50">
        <v>500000</v>
      </c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>
        <v>50986</v>
      </c>
      <c r="BS64" s="50"/>
      <c r="BT64" s="50"/>
      <c r="BU64" s="50"/>
      <c r="BV64" s="50"/>
      <c r="BW64" s="50"/>
      <c r="BX64" s="50"/>
      <c r="BY64" s="50"/>
      <c r="BZ64" s="50"/>
      <c r="CA64" s="50"/>
      <c r="CB64" s="50">
        <v>190000</v>
      </c>
      <c r="CC64" s="50"/>
      <c r="CD64" s="50"/>
      <c r="CE64" s="50"/>
      <c r="CF64" s="50"/>
      <c r="CG64" s="50">
        <v>241121</v>
      </c>
      <c r="CH64" s="50"/>
      <c r="CI64" s="50"/>
      <c r="CJ64" s="50">
        <v>183342</v>
      </c>
      <c r="CK64" s="50">
        <v>26114</v>
      </c>
      <c r="CL64" s="52">
        <v>36817</v>
      </c>
      <c r="CM64" s="52">
        <v>44696</v>
      </c>
      <c r="CN64" s="52"/>
      <c r="CO64" s="52"/>
      <c r="CP64" s="52"/>
      <c r="CQ64" s="52"/>
      <c r="CR64" s="50"/>
      <c r="CS64" s="50">
        <v>101391</v>
      </c>
      <c r="CT64" s="50"/>
      <c r="CU64" s="50"/>
      <c r="CV64" s="50">
        <v>-38782</v>
      </c>
      <c r="CW64" s="50"/>
      <c r="CX64" s="50">
        <v>129618</v>
      </c>
      <c r="CY64" s="50"/>
      <c r="CZ64" s="50"/>
      <c r="DA64" s="50"/>
      <c r="DB64" s="50"/>
      <c r="DC64" s="50"/>
      <c r="DD64" s="50"/>
      <c r="DE64" s="50"/>
      <c r="DF64" s="50"/>
      <c r="DG64" s="50"/>
      <c r="DH64" s="50">
        <v>3576</v>
      </c>
      <c r="DI64" s="50"/>
      <c r="DJ64" s="50"/>
      <c r="DK64" s="50">
        <v>140351</v>
      </c>
      <c r="DL64" s="50"/>
      <c r="DM64" s="50">
        <v>194000</v>
      </c>
      <c r="DN64" s="50"/>
      <c r="DO64" s="50">
        <v>249523</v>
      </c>
      <c r="DP64" s="50"/>
      <c r="DQ64" s="50"/>
      <c r="DR64" s="50"/>
      <c r="DS64" s="50"/>
      <c r="DT64" s="50">
        <v>7364</v>
      </c>
      <c r="DU64" s="50"/>
      <c r="DV64" s="50"/>
      <c r="DW64" s="50">
        <v>29847</v>
      </c>
      <c r="DX64" s="50">
        <v>1090</v>
      </c>
      <c r="DY64" s="50"/>
      <c r="DZ64" s="50">
        <v>17633</v>
      </c>
      <c r="EA64" s="50">
        <v>24952</v>
      </c>
      <c r="EB64" s="50"/>
      <c r="EC64" s="50">
        <v>12479</v>
      </c>
      <c r="ED64" s="117">
        <v>23409</v>
      </c>
      <c r="EE64" s="117"/>
      <c r="EF64" s="163"/>
      <c r="EG64" s="172">
        <v>4170</v>
      </c>
      <c r="EH64" s="175"/>
      <c r="EI64" s="182"/>
      <c r="EJ64" s="185"/>
      <c r="EK64" s="185"/>
      <c r="EL64" s="175"/>
    </row>
    <row r="65" spans="1:142" s="3" customFormat="1" ht="15.75" thickBot="1" x14ac:dyDescent="0.3">
      <c r="A65" s="4">
        <v>898</v>
      </c>
      <c r="B65" s="59" t="s">
        <v>58</v>
      </c>
      <c r="C65" s="57">
        <f t="shared" si="0"/>
        <v>17254143</v>
      </c>
      <c r="D65" s="114">
        <v>13786470</v>
      </c>
      <c r="E65" s="114">
        <v>59135</v>
      </c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>
        <v>33111</v>
      </c>
      <c r="S65" s="140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>
        <v>355786</v>
      </c>
      <c r="AI65" s="128"/>
      <c r="AJ65" s="50"/>
      <c r="AK65" s="50">
        <f>18772+17078+18502+1773+27190+218+1901+11979+4884+3243</f>
        <v>105540</v>
      </c>
      <c r="AL65" s="50">
        <v>881</v>
      </c>
      <c r="AM65" s="50"/>
      <c r="AN65" s="50"/>
      <c r="AO65" s="50">
        <v>289018</v>
      </c>
      <c r="AP65" s="50">
        <v>23801</v>
      </c>
      <c r="AQ65" s="50">
        <v>22</v>
      </c>
      <c r="AR65" s="50"/>
      <c r="AS65" s="50">
        <v>15844</v>
      </c>
      <c r="AT65" s="50"/>
      <c r="AU65" s="50"/>
      <c r="AV65" s="50"/>
      <c r="AW65" s="50"/>
      <c r="AX65" s="50"/>
      <c r="AY65" s="50"/>
      <c r="AZ65" s="50">
        <v>397647</v>
      </c>
      <c r="BA65" s="50"/>
      <c r="BB65" s="50"/>
      <c r="BC65" s="50"/>
      <c r="BD65" s="50">
        <v>228000</v>
      </c>
      <c r="BE65" s="50"/>
      <c r="BF65" s="50"/>
      <c r="BG65" s="50"/>
      <c r="BH65" s="50"/>
      <c r="BI65" s="50"/>
      <c r="BJ65" s="50"/>
      <c r="BK65" s="50"/>
      <c r="BL65" s="50">
        <v>24300</v>
      </c>
      <c r="BM65" s="50"/>
      <c r="BN65" s="50"/>
      <c r="BO65" s="50"/>
      <c r="BP65" s="50">
        <v>405670</v>
      </c>
      <c r="BQ65" s="50">
        <v>90150</v>
      </c>
      <c r="BR65" s="50">
        <v>289600</v>
      </c>
      <c r="BS65" s="50"/>
      <c r="BT65" s="50"/>
      <c r="BU65" s="50"/>
      <c r="BV65" s="50"/>
      <c r="BW65" s="50"/>
      <c r="BX65" s="50"/>
      <c r="BY65" s="50"/>
      <c r="BZ65" s="50"/>
      <c r="CA65" s="50"/>
      <c r="CB65" s="50">
        <v>88472</v>
      </c>
      <c r="CC65" s="50"/>
      <c r="CD65" s="50"/>
      <c r="CE65" s="50"/>
      <c r="CF65" s="50"/>
      <c r="CG65" s="50">
        <v>135489</v>
      </c>
      <c r="CH65" s="50"/>
      <c r="CI65" s="50"/>
      <c r="CJ65" s="50">
        <v>123751</v>
      </c>
      <c r="CK65" s="50"/>
      <c r="CL65" s="50"/>
      <c r="CM65" s="50">
        <v>2000</v>
      </c>
      <c r="CN65" s="50"/>
      <c r="CO65" s="50"/>
      <c r="CP65" s="50"/>
      <c r="CQ65" s="50">
        <v>-2000</v>
      </c>
      <c r="CR65" s="50"/>
      <c r="CS65" s="50">
        <v>236545</v>
      </c>
      <c r="CT65" s="50"/>
      <c r="CU65" s="50"/>
      <c r="CV65" s="50">
        <v>-108596</v>
      </c>
      <c r="CW65" s="50"/>
      <c r="CX65" s="50"/>
      <c r="CY65" s="50"/>
      <c r="CZ65" s="50"/>
      <c r="DA65" s="50">
        <v>428002</v>
      </c>
      <c r="DB65" s="50">
        <v>182539</v>
      </c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>
        <v>6228</v>
      </c>
      <c r="EA65" s="50">
        <v>26937</v>
      </c>
      <c r="EB65" s="50"/>
      <c r="EC65" s="50">
        <v>17687</v>
      </c>
      <c r="ED65" s="118">
        <v>22114</v>
      </c>
      <c r="EE65" s="166"/>
      <c r="EF65" s="163"/>
      <c r="EG65" s="173"/>
      <c r="EH65" s="176"/>
      <c r="EI65" s="183"/>
      <c r="EJ65" s="186">
        <v>-10000</v>
      </c>
      <c r="EK65" s="185"/>
      <c r="EL65" s="176"/>
    </row>
    <row r="66" spans="1:142" s="3" customFormat="1" ht="15.75" thickBot="1" x14ac:dyDescent="0.3">
      <c r="A66" s="20"/>
      <c r="B66" s="21" t="s">
        <v>0</v>
      </c>
      <c r="C66" s="58">
        <f t="shared" ref="C66:AJ66" si="1">SUM(C8:C65)</f>
        <v>2014883356</v>
      </c>
      <c r="D66" s="58">
        <f t="shared" si="1"/>
        <v>1663967074</v>
      </c>
      <c r="E66" s="134">
        <f t="shared" si="1"/>
        <v>5614938</v>
      </c>
      <c r="F66" s="134">
        <f t="shared" si="1"/>
        <v>40642</v>
      </c>
      <c r="G66" s="134">
        <f t="shared" si="1"/>
        <v>167795</v>
      </c>
      <c r="H66" s="134">
        <f t="shared" si="1"/>
        <v>-14864</v>
      </c>
      <c r="I66" s="134">
        <f t="shared" si="1"/>
        <v>71385</v>
      </c>
      <c r="J66" s="134">
        <f t="shared" si="1"/>
        <v>-24714</v>
      </c>
      <c r="K66" s="134">
        <f t="shared" si="1"/>
        <v>32113</v>
      </c>
      <c r="L66" s="134">
        <f t="shared" si="1"/>
        <v>9764</v>
      </c>
      <c r="M66" s="134">
        <f t="shared" si="1"/>
        <v>21724</v>
      </c>
      <c r="N66" s="134">
        <f t="shared" si="1"/>
        <v>89124</v>
      </c>
      <c r="O66" s="134">
        <f t="shared" si="1"/>
        <v>3458</v>
      </c>
      <c r="P66" s="134">
        <f t="shared" si="1"/>
        <v>13318</v>
      </c>
      <c r="Q66" s="134">
        <f t="shared" si="1"/>
        <v>-1363</v>
      </c>
      <c r="R66" s="115">
        <f t="shared" si="1"/>
        <v>17507979</v>
      </c>
      <c r="S66" s="115">
        <f t="shared" si="1"/>
        <v>315172</v>
      </c>
      <c r="T66" s="58">
        <f t="shared" si="1"/>
        <v>62618</v>
      </c>
      <c r="U66" s="58">
        <f t="shared" si="1"/>
        <v>-28255</v>
      </c>
      <c r="V66" s="58">
        <f t="shared" si="1"/>
        <v>594642</v>
      </c>
      <c r="W66" s="58">
        <f t="shared" si="1"/>
        <v>-32391</v>
      </c>
      <c r="X66" s="58">
        <f t="shared" si="1"/>
        <v>708567</v>
      </c>
      <c r="Y66" s="58">
        <f t="shared" si="1"/>
        <v>-27123</v>
      </c>
      <c r="Z66" s="58">
        <f t="shared" si="1"/>
        <v>528524</v>
      </c>
      <c r="AA66" s="58">
        <f t="shared" si="1"/>
        <v>-4184</v>
      </c>
      <c r="AB66" s="58">
        <f t="shared" si="1"/>
        <v>54822</v>
      </c>
      <c r="AC66" s="58">
        <f t="shared" si="1"/>
        <v>-20095</v>
      </c>
      <c r="AD66" s="58">
        <f t="shared" si="1"/>
        <v>1989356</v>
      </c>
      <c r="AE66" s="58">
        <f t="shared" si="1"/>
        <v>1198345</v>
      </c>
      <c r="AF66" s="58">
        <f t="shared" si="1"/>
        <v>-12780</v>
      </c>
      <c r="AG66" s="58">
        <f t="shared" si="1"/>
        <v>0</v>
      </c>
      <c r="AH66" s="58">
        <f t="shared" si="1"/>
        <v>76834025</v>
      </c>
      <c r="AI66" s="13">
        <f t="shared" si="1"/>
        <v>0</v>
      </c>
      <c r="AJ66" s="13">
        <f t="shared" si="1"/>
        <v>862408</v>
      </c>
      <c r="AK66" s="13">
        <f t="shared" ref="AK66" si="2">SUM(AK8:AK65)</f>
        <v>10477757</v>
      </c>
      <c r="AL66" s="13">
        <f t="shared" ref="AL66:AS66" si="3">SUM(AL8:AL65)</f>
        <v>42306</v>
      </c>
      <c r="AM66" s="13">
        <f t="shared" si="3"/>
        <v>0</v>
      </c>
      <c r="AN66" s="13">
        <f t="shared" si="3"/>
        <v>0</v>
      </c>
      <c r="AO66" s="58">
        <f t="shared" si="3"/>
        <v>28505676</v>
      </c>
      <c r="AP66" s="58">
        <f t="shared" si="3"/>
        <v>732778</v>
      </c>
      <c r="AQ66" s="58">
        <f t="shared" si="3"/>
        <v>2919798</v>
      </c>
      <c r="AR66" s="58">
        <f t="shared" si="3"/>
        <v>5546088</v>
      </c>
      <c r="AS66" s="58">
        <f t="shared" si="3"/>
        <v>2000000</v>
      </c>
      <c r="AT66" s="58">
        <f t="shared" ref="AT66:BF66" si="4">SUM(AT8:AT65)</f>
        <v>25000</v>
      </c>
      <c r="AU66" s="58">
        <f t="shared" si="4"/>
        <v>20000</v>
      </c>
      <c r="AV66" s="58">
        <f t="shared" si="4"/>
        <v>14758</v>
      </c>
      <c r="AW66" s="58">
        <f t="shared" si="4"/>
        <v>60000</v>
      </c>
      <c r="AX66" s="58">
        <f t="shared" si="4"/>
        <v>20000</v>
      </c>
      <c r="AY66" s="58">
        <f t="shared" si="4"/>
        <v>650000</v>
      </c>
      <c r="AZ66" s="58">
        <f t="shared" si="4"/>
        <v>9076512</v>
      </c>
      <c r="BA66" s="58">
        <f t="shared" si="4"/>
        <v>10295817</v>
      </c>
      <c r="BB66" s="58">
        <f t="shared" si="4"/>
        <v>1600000</v>
      </c>
      <c r="BC66" s="58">
        <f t="shared" si="4"/>
        <v>2188000</v>
      </c>
      <c r="BD66" s="58">
        <f t="shared" si="4"/>
        <v>973353</v>
      </c>
      <c r="BE66" s="58">
        <f t="shared" si="4"/>
        <v>5684760</v>
      </c>
      <c r="BF66" s="58">
        <f t="shared" si="4"/>
        <v>1400000</v>
      </c>
      <c r="BG66" s="58">
        <f t="shared" ref="BG66:CK66" si="5">SUM(BG8:BG65)</f>
        <v>8176687</v>
      </c>
      <c r="BH66" s="58">
        <f t="shared" si="5"/>
        <v>2728770</v>
      </c>
      <c r="BI66" s="58">
        <f t="shared" si="5"/>
        <v>750000</v>
      </c>
      <c r="BJ66" s="58">
        <f t="shared" si="5"/>
        <v>3000000</v>
      </c>
      <c r="BK66" s="58">
        <f t="shared" si="5"/>
        <v>4000000</v>
      </c>
      <c r="BL66" s="58">
        <f t="shared" si="5"/>
        <v>2639255</v>
      </c>
      <c r="BM66" s="58">
        <f t="shared" si="5"/>
        <v>34094</v>
      </c>
      <c r="BN66" s="58">
        <f t="shared" si="5"/>
        <v>837824</v>
      </c>
      <c r="BO66" s="58">
        <f t="shared" si="5"/>
        <v>90411</v>
      </c>
      <c r="BP66" s="58">
        <f t="shared" si="5"/>
        <v>16555784</v>
      </c>
      <c r="BQ66" s="58">
        <f t="shared" si="5"/>
        <v>6884894</v>
      </c>
      <c r="BR66" s="58">
        <f t="shared" si="5"/>
        <v>14255650</v>
      </c>
      <c r="BS66" s="58">
        <f t="shared" si="5"/>
        <v>588669</v>
      </c>
      <c r="BT66" s="58">
        <f t="shared" si="5"/>
        <v>33095</v>
      </c>
      <c r="BU66" s="58">
        <f t="shared" si="5"/>
        <v>494924</v>
      </c>
      <c r="BV66" s="58">
        <f t="shared" si="5"/>
        <v>0</v>
      </c>
      <c r="BW66" s="58">
        <f t="shared" si="5"/>
        <v>26716</v>
      </c>
      <c r="BX66" s="58">
        <f t="shared" si="5"/>
        <v>-26716</v>
      </c>
      <c r="BY66" s="58">
        <f t="shared" si="5"/>
        <v>666555</v>
      </c>
      <c r="BZ66" s="58">
        <f t="shared" si="5"/>
        <v>3000000</v>
      </c>
      <c r="CA66" s="58">
        <f t="shared" si="5"/>
        <v>1000000</v>
      </c>
      <c r="CB66" s="58">
        <f t="shared" si="5"/>
        <v>5655277</v>
      </c>
      <c r="CC66" s="58">
        <f t="shared" si="5"/>
        <v>319427</v>
      </c>
      <c r="CD66" s="58">
        <f t="shared" si="5"/>
        <v>176566</v>
      </c>
      <c r="CE66" s="58">
        <f t="shared" si="5"/>
        <v>2869986</v>
      </c>
      <c r="CF66" s="58">
        <f t="shared" si="5"/>
        <v>810000</v>
      </c>
      <c r="CG66" s="58">
        <f t="shared" si="5"/>
        <v>16706073</v>
      </c>
      <c r="CH66" s="58">
        <f t="shared" si="5"/>
        <v>5677</v>
      </c>
      <c r="CI66" s="58">
        <f t="shared" si="5"/>
        <v>-3900</v>
      </c>
      <c r="CJ66" s="58">
        <f t="shared" si="5"/>
        <v>13964453</v>
      </c>
      <c r="CK66" s="58">
        <f t="shared" si="5"/>
        <v>838365</v>
      </c>
      <c r="CL66" s="58">
        <f t="shared" ref="CL66:EL66" si="6">SUM(CL8:CL65)</f>
        <v>1306550</v>
      </c>
      <c r="CM66" s="58">
        <f t="shared" si="6"/>
        <v>808959</v>
      </c>
      <c r="CN66" s="58">
        <f t="shared" si="6"/>
        <v>-2000</v>
      </c>
      <c r="CO66" s="58">
        <f t="shared" si="6"/>
        <v>-121087</v>
      </c>
      <c r="CP66" s="58">
        <f t="shared" si="6"/>
        <v>3420</v>
      </c>
      <c r="CQ66" s="58">
        <f t="shared" si="6"/>
        <v>-56961</v>
      </c>
      <c r="CR66" s="58">
        <f t="shared" si="6"/>
        <v>4499632</v>
      </c>
      <c r="CS66" s="58">
        <f t="shared" si="6"/>
        <v>6325757</v>
      </c>
      <c r="CT66" s="58">
        <f t="shared" si="6"/>
        <v>22000</v>
      </c>
      <c r="CU66" s="58">
        <f t="shared" si="6"/>
        <v>-42089</v>
      </c>
      <c r="CV66" s="58">
        <f t="shared" si="6"/>
        <v>-2467335</v>
      </c>
      <c r="CW66" s="58">
        <f t="shared" si="6"/>
        <v>420287</v>
      </c>
      <c r="CX66" s="58">
        <f t="shared" si="6"/>
        <v>2111702</v>
      </c>
      <c r="CY66" s="58">
        <f t="shared" si="6"/>
        <v>5030</v>
      </c>
      <c r="CZ66" s="58">
        <f t="shared" si="6"/>
        <v>400000</v>
      </c>
      <c r="DA66" s="58">
        <f t="shared" si="6"/>
        <v>9349145</v>
      </c>
      <c r="DB66" s="58">
        <f t="shared" si="6"/>
        <v>2584805</v>
      </c>
      <c r="DC66" s="58">
        <f t="shared" si="6"/>
        <v>75000</v>
      </c>
      <c r="DD66" s="58">
        <f t="shared" si="6"/>
        <v>500000</v>
      </c>
      <c r="DE66" s="58">
        <f t="shared" si="6"/>
        <v>500000</v>
      </c>
      <c r="DF66" s="58">
        <f t="shared" si="6"/>
        <v>2088143</v>
      </c>
      <c r="DG66" s="58">
        <f t="shared" si="6"/>
        <v>52840</v>
      </c>
      <c r="DH66" s="58">
        <f t="shared" si="6"/>
        <v>3576</v>
      </c>
      <c r="DI66" s="58">
        <f t="shared" si="6"/>
        <v>-3576</v>
      </c>
      <c r="DJ66" s="58">
        <f t="shared" si="6"/>
        <v>3153067</v>
      </c>
      <c r="DK66" s="58">
        <f t="shared" si="6"/>
        <v>191585</v>
      </c>
      <c r="DL66" s="58">
        <f t="shared" si="6"/>
        <v>-191585</v>
      </c>
      <c r="DM66" s="58">
        <f t="shared" si="6"/>
        <v>2910000</v>
      </c>
      <c r="DN66" s="58">
        <f t="shared" si="6"/>
        <v>5000000</v>
      </c>
      <c r="DO66" s="58">
        <f t="shared" si="6"/>
        <v>10450000</v>
      </c>
      <c r="DP66" s="58">
        <f t="shared" si="6"/>
        <v>13107</v>
      </c>
      <c r="DQ66" s="58">
        <f t="shared" si="6"/>
        <v>5500</v>
      </c>
      <c r="DR66" s="58">
        <f t="shared" si="6"/>
        <v>-5500</v>
      </c>
      <c r="DS66" s="58">
        <f t="shared" si="6"/>
        <v>17876</v>
      </c>
      <c r="DT66" s="58">
        <f t="shared" si="6"/>
        <v>297516</v>
      </c>
      <c r="DU66" s="58">
        <f t="shared" si="6"/>
        <v>-367516</v>
      </c>
      <c r="DV66" s="58">
        <f t="shared" si="6"/>
        <v>5500</v>
      </c>
      <c r="DW66" s="58">
        <f t="shared" si="6"/>
        <v>1250000</v>
      </c>
      <c r="DX66" s="58">
        <f t="shared" si="6"/>
        <v>43961</v>
      </c>
      <c r="DY66" s="58">
        <f t="shared" si="6"/>
        <v>-43961</v>
      </c>
      <c r="DZ66" s="58">
        <f t="shared" si="6"/>
        <v>1000000</v>
      </c>
      <c r="EA66" s="58">
        <f t="shared" si="6"/>
        <v>1180075</v>
      </c>
      <c r="EB66" s="58">
        <f t="shared" si="6"/>
        <v>0</v>
      </c>
      <c r="EC66" s="58">
        <f t="shared" si="6"/>
        <v>395680</v>
      </c>
      <c r="ED66" s="58">
        <f t="shared" si="6"/>
        <v>1440000</v>
      </c>
      <c r="EE66" s="58">
        <f t="shared" si="6"/>
        <v>22645</v>
      </c>
      <c r="EF66" s="164">
        <f t="shared" si="6"/>
        <v>-22645</v>
      </c>
      <c r="EG66" s="164">
        <f t="shared" si="6"/>
        <v>92490</v>
      </c>
      <c r="EH66" s="164">
        <f t="shared" si="6"/>
        <v>-92490</v>
      </c>
      <c r="EI66" s="164">
        <f t="shared" si="6"/>
        <v>10000</v>
      </c>
      <c r="EJ66" s="58">
        <f t="shared" si="6"/>
        <v>-115410</v>
      </c>
      <c r="EK66" s="58">
        <f t="shared" si="6"/>
        <v>46500</v>
      </c>
      <c r="EL66" s="187">
        <f t="shared" si="6"/>
        <v>0</v>
      </c>
    </row>
    <row r="67" spans="1:142" ht="15.75" thickTop="1" x14ac:dyDescent="0.25"/>
    <row r="68" spans="1:142" x14ac:dyDescent="0.25">
      <c r="AK68" s="5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</row>
    <row r="69" spans="1:142" x14ac:dyDescent="0.25">
      <c r="B69" s="148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</row>
    <row r="70" spans="1:142" x14ac:dyDescent="0.25"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</row>
    <row r="71" spans="1:142" x14ac:dyDescent="0.25">
      <c r="B71" s="22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</row>
    <row r="72" spans="1:142" x14ac:dyDescent="0.25">
      <c r="B72" s="22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</row>
    <row r="73" spans="1:142" x14ac:dyDescent="0.25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K73" s="33"/>
      <c r="AL73" s="33"/>
      <c r="AM73" s="33"/>
      <c r="AN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4"/>
      <c r="EA73" s="34"/>
      <c r="EB73" s="34"/>
    </row>
    <row r="74" spans="1:142" s="9" customFormat="1" x14ac:dyDescent="0.25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5"/>
      <c r="EA74" s="35"/>
      <c r="EB74" s="35"/>
    </row>
    <row r="75" spans="1:142" s="9" customFormat="1" x14ac:dyDescent="0.25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5"/>
      <c r="EA75" s="35"/>
      <c r="EB75" s="35"/>
    </row>
    <row r="76" spans="1:142" x14ac:dyDescent="0.25"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</row>
    <row r="77" spans="1:142" x14ac:dyDescent="0.25"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</row>
    <row r="78" spans="1:142" x14ac:dyDescent="0.25"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</row>
  </sheetData>
  <mergeCells count="4">
    <mergeCell ref="D4:D6"/>
    <mergeCell ref="C4:C6"/>
    <mergeCell ref="AO4:AR4"/>
    <mergeCell ref="AI4:AN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5" x14ac:dyDescent="0.25"/>
  <cols>
    <col min="2" max="2" width="32" bestFit="1" customWidth="1"/>
  </cols>
  <sheetData>
    <row r="1" spans="1:2" x14ac:dyDescent="0.25">
      <c r="A1" s="23" t="s">
        <v>115</v>
      </c>
      <c r="B1" s="14" t="s">
        <v>83</v>
      </c>
    </row>
    <row r="2" spans="1:2" x14ac:dyDescent="0.25">
      <c r="A2" s="1" t="s">
        <v>107</v>
      </c>
      <c r="B2" s="15"/>
    </row>
    <row r="3" spans="1:2" x14ac:dyDescent="0.25">
      <c r="A3" s="1" t="s">
        <v>107</v>
      </c>
      <c r="B3" s="15"/>
    </row>
    <row r="4" spans="1:2" x14ac:dyDescent="0.25">
      <c r="A4" s="2"/>
      <c r="B4" s="16"/>
    </row>
    <row r="5" spans="1:2" x14ac:dyDescent="0.25">
      <c r="A5" s="12"/>
      <c r="B5" s="17" t="s">
        <v>109</v>
      </c>
    </row>
    <row r="6" spans="1:2" x14ac:dyDescent="0.25">
      <c r="A6" s="2"/>
      <c r="B6" s="16"/>
    </row>
    <row r="7" spans="1:2" ht="15.75" thickBot="1" x14ac:dyDescent="0.3">
      <c r="A7" s="5" t="s">
        <v>60</v>
      </c>
      <c r="B7" s="18" t="s">
        <v>1</v>
      </c>
    </row>
    <row r="8" spans="1:2" x14ac:dyDescent="0.25">
      <c r="A8" s="4">
        <v>800</v>
      </c>
      <c r="B8" s="19" t="s">
        <v>47</v>
      </c>
    </row>
    <row r="9" spans="1:2" x14ac:dyDescent="0.25">
      <c r="A9" s="4">
        <v>802</v>
      </c>
      <c r="B9" s="19" t="s">
        <v>3</v>
      </c>
    </row>
    <row r="10" spans="1:2" x14ac:dyDescent="0.25">
      <c r="A10" s="4">
        <v>804</v>
      </c>
      <c r="B10" s="19" t="s">
        <v>4</v>
      </c>
    </row>
    <row r="11" spans="1:2" x14ac:dyDescent="0.25">
      <c r="A11" s="4">
        <v>806</v>
      </c>
      <c r="B11" s="19" t="s">
        <v>5</v>
      </c>
    </row>
    <row r="12" spans="1:2" x14ac:dyDescent="0.25">
      <c r="A12" s="4">
        <v>807</v>
      </c>
      <c r="B12" s="19" t="s">
        <v>7</v>
      </c>
    </row>
    <row r="13" spans="1:2" x14ac:dyDescent="0.25">
      <c r="A13" s="4">
        <v>808</v>
      </c>
      <c r="B13" s="19" t="s">
        <v>8</v>
      </c>
    </row>
    <row r="14" spans="1:2" x14ac:dyDescent="0.25">
      <c r="A14" s="4">
        <v>810</v>
      </c>
      <c r="B14" s="19" t="s">
        <v>9</v>
      </c>
    </row>
    <row r="15" spans="1:2" x14ac:dyDescent="0.25">
      <c r="A15" s="4">
        <v>812</v>
      </c>
      <c r="B15" s="19" t="s">
        <v>10</v>
      </c>
    </row>
    <row r="16" spans="1:2" x14ac:dyDescent="0.25">
      <c r="A16" s="4">
        <v>814</v>
      </c>
      <c r="B16" s="19" t="s">
        <v>11</v>
      </c>
    </row>
    <row r="17" spans="1:2" x14ac:dyDescent="0.25">
      <c r="A17" s="4">
        <v>816</v>
      </c>
      <c r="B17" s="19" t="s">
        <v>12</v>
      </c>
    </row>
    <row r="18" spans="1:2" x14ac:dyDescent="0.25">
      <c r="A18" s="4">
        <v>818</v>
      </c>
      <c r="B18" s="19" t="s">
        <v>13</v>
      </c>
    </row>
    <row r="19" spans="1:2" x14ac:dyDescent="0.25">
      <c r="A19" s="4">
        <v>820</v>
      </c>
      <c r="B19" s="19" t="s">
        <v>14</v>
      </c>
    </row>
    <row r="20" spans="1:2" x14ac:dyDescent="0.25">
      <c r="A20" s="4">
        <v>822</v>
      </c>
      <c r="B20" s="19" t="s">
        <v>16</v>
      </c>
    </row>
    <row r="21" spans="1:2" x14ac:dyDescent="0.25">
      <c r="A21" s="4">
        <v>824</v>
      </c>
      <c r="B21" s="19" t="s">
        <v>17</v>
      </c>
    </row>
    <row r="22" spans="1:2" x14ac:dyDescent="0.25">
      <c r="A22" s="4">
        <v>826</v>
      </c>
      <c r="B22" s="19" t="s">
        <v>111</v>
      </c>
    </row>
    <row r="23" spans="1:2" x14ac:dyDescent="0.25">
      <c r="A23" s="4">
        <v>828</v>
      </c>
      <c r="B23" s="19" t="s">
        <v>18</v>
      </c>
    </row>
    <row r="24" spans="1:2" x14ac:dyDescent="0.25">
      <c r="A24" s="4">
        <v>830</v>
      </c>
      <c r="B24" s="19" t="s">
        <v>19</v>
      </c>
    </row>
    <row r="25" spans="1:2" x14ac:dyDescent="0.25">
      <c r="A25" s="4">
        <v>832</v>
      </c>
      <c r="B25" s="19" t="s">
        <v>20</v>
      </c>
    </row>
    <row r="26" spans="1:2" x14ac:dyDescent="0.25">
      <c r="A26" s="4">
        <v>834</v>
      </c>
      <c r="B26" s="19" t="s">
        <v>21</v>
      </c>
    </row>
    <row r="27" spans="1:2" x14ac:dyDescent="0.25">
      <c r="A27" s="4">
        <v>836</v>
      </c>
      <c r="B27" s="19" t="s">
        <v>22</v>
      </c>
    </row>
    <row r="28" spans="1:2" x14ac:dyDescent="0.25">
      <c r="A28" s="4">
        <v>838</v>
      </c>
      <c r="B28" s="19" t="s">
        <v>23</v>
      </c>
    </row>
    <row r="29" spans="1:2" x14ac:dyDescent="0.25">
      <c r="A29" s="4">
        <v>840</v>
      </c>
      <c r="B29" s="19" t="s">
        <v>24</v>
      </c>
    </row>
    <row r="30" spans="1:2" x14ac:dyDescent="0.25">
      <c r="A30" s="4">
        <v>842</v>
      </c>
      <c r="B30" s="19" t="s">
        <v>25</v>
      </c>
    </row>
    <row r="31" spans="1:2" x14ac:dyDescent="0.25">
      <c r="A31" s="4">
        <v>843</v>
      </c>
      <c r="B31" s="19" t="s">
        <v>6</v>
      </c>
    </row>
    <row r="32" spans="1:2" x14ac:dyDescent="0.25">
      <c r="A32" s="4">
        <v>844</v>
      </c>
      <c r="B32" s="19" t="s">
        <v>26</v>
      </c>
    </row>
    <row r="33" spans="1:2" x14ac:dyDescent="0.25">
      <c r="A33" s="4">
        <v>846</v>
      </c>
      <c r="B33" s="19" t="s">
        <v>27</v>
      </c>
    </row>
    <row r="34" spans="1:2" x14ac:dyDescent="0.25">
      <c r="A34" s="4">
        <v>847</v>
      </c>
      <c r="B34" s="19" t="s">
        <v>28</v>
      </c>
    </row>
    <row r="35" spans="1:2" x14ac:dyDescent="0.25">
      <c r="A35" s="4">
        <v>848</v>
      </c>
      <c r="B35" s="19" t="s">
        <v>29</v>
      </c>
    </row>
    <row r="36" spans="1:2" x14ac:dyDescent="0.25">
      <c r="A36" s="4">
        <v>850</v>
      </c>
      <c r="B36" s="19" t="s">
        <v>30</v>
      </c>
    </row>
    <row r="37" spans="1:2" x14ac:dyDescent="0.25">
      <c r="A37" s="4">
        <v>851</v>
      </c>
      <c r="B37" s="19" t="s">
        <v>31</v>
      </c>
    </row>
    <row r="38" spans="1:2" x14ac:dyDescent="0.25">
      <c r="A38" s="4">
        <v>852</v>
      </c>
      <c r="B38" s="19" t="s">
        <v>32</v>
      </c>
    </row>
    <row r="39" spans="1:2" x14ac:dyDescent="0.25">
      <c r="A39" s="4">
        <v>853</v>
      </c>
      <c r="B39" s="19" t="s">
        <v>33</v>
      </c>
    </row>
    <row r="40" spans="1:2" x14ac:dyDescent="0.25">
      <c r="A40" s="4">
        <v>854</v>
      </c>
      <c r="B40" s="19" t="s">
        <v>34</v>
      </c>
    </row>
    <row r="41" spans="1:2" x14ac:dyDescent="0.25">
      <c r="A41" s="4">
        <v>856</v>
      </c>
      <c r="B41" s="19" t="s">
        <v>35</v>
      </c>
    </row>
    <row r="42" spans="1:2" x14ac:dyDescent="0.25">
      <c r="A42" s="4">
        <v>858</v>
      </c>
      <c r="B42" s="19" t="s">
        <v>15</v>
      </c>
    </row>
    <row r="43" spans="1:2" x14ac:dyDescent="0.25">
      <c r="A43" s="4">
        <v>860</v>
      </c>
      <c r="B43" s="19" t="s">
        <v>36</v>
      </c>
    </row>
    <row r="44" spans="1:2" x14ac:dyDescent="0.25">
      <c r="A44" s="4">
        <v>861</v>
      </c>
      <c r="B44" s="19" t="s">
        <v>37</v>
      </c>
    </row>
    <row r="45" spans="1:2" x14ac:dyDescent="0.25">
      <c r="A45" s="4">
        <v>862</v>
      </c>
      <c r="B45" s="19" t="s">
        <v>38</v>
      </c>
    </row>
    <row r="46" spans="1:2" x14ac:dyDescent="0.25">
      <c r="A46" s="4">
        <v>864</v>
      </c>
      <c r="B46" s="19" t="s">
        <v>39</v>
      </c>
    </row>
    <row r="47" spans="1:2" x14ac:dyDescent="0.25">
      <c r="A47" s="4">
        <v>866</v>
      </c>
      <c r="B47" s="19" t="s">
        <v>40</v>
      </c>
    </row>
    <row r="48" spans="1:2" x14ac:dyDescent="0.25">
      <c r="A48" s="4">
        <v>868</v>
      </c>
      <c r="B48" s="19" t="s">
        <v>41</v>
      </c>
    </row>
    <row r="49" spans="1:2" x14ac:dyDescent="0.25">
      <c r="A49" s="4">
        <v>870</v>
      </c>
      <c r="B49" s="19" t="s">
        <v>42</v>
      </c>
    </row>
    <row r="50" spans="1:2" x14ac:dyDescent="0.25">
      <c r="A50" s="4">
        <v>872</v>
      </c>
      <c r="B50" s="19" t="s">
        <v>43</v>
      </c>
    </row>
    <row r="51" spans="1:2" x14ac:dyDescent="0.25">
      <c r="A51" s="4">
        <v>874</v>
      </c>
      <c r="B51" s="19" t="s">
        <v>44</v>
      </c>
    </row>
    <row r="52" spans="1:2" x14ac:dyDescent="0.25">
      <c r="A52" s="4">
        <v>876</v>
      </c>
      <c r="B52" s="19" t="s">
        <v>45</v>
      </c>
    </row>
    <row r="53" spans="1:2" x14ac:dyDescent="0.25">
      <c r="A53" s="4">
        <v>878</v>
      </c>
      <c r="B53" s="19" t="s">
        <v>46</v>
      </c>
    </row>
    <row r="54" spans="1:2" x14ac:dyDescent="0.25">
      <c r="A54" s="4">
        <v>880</v>
      </c>
      <c r="B54" s="19" t="s">
        <v>48</v>
      </c>
    </row>
    <row r="55" spans="1:2" x14ac:dyDescent="0.25">
      <c r="A55" s="4">
        <v>882</v>
      </c>
      <c r="B55" s="19" t="s">
        <v>49</v>
      </c>
    </row>
    <row r="56" spans="1:2" x14ac:dyDescent="0.25">
      <c r="A56" s="4">
        <v>883</v>
      </c>
      <c r="B56" s="19" t="s">
        <v>50</v>
      </c>
    </row>
    <row r="57" spans="1:2" x14ac:dyDescent="0.25">
      <c r="A57" s="4">
        <v>884</v>
      </c>
      <c r="B57" s="19" t="s">
        <v>51</v>
      </c>
    </row>
    <row r="58" spans="1:2" x14ac:dyDescent="0.25">
      <c r="A58" s="4">
        <v>886</v>
      </c>
      <c r="B58" s="19" t="s">
        <v>2</v>
      </c>
    </row>
    <row r="59" spans="1:2" x14ac:dyDescent="0.25">
      <c r="A59" s="4">
        <v>888</v>
      </c>
      <c r="B59" s="19" t="s">
        <v>52</v>
      </c>
    </row>
    <row r="60" spans="1:2" x14ac:dyDescent="0.25">
      <c r="A60" s="4">
        <v>889</v>
      </c>
      <c r="B60" s="19" t="s">
        <v>53</v>
      </c>
    </row>
    <row r="61" spans="1:2" x14ac:dyDescent="0.25">
      <c r="A61" s="4">
        <v>890</v>
      </c>
      <c r="B61" s="19" t="s">
        <v>54</v>
      </c>
    </row>
    <row r="62" spans="1:2" x14ac:dyDescent="0.25">
      <c r="A62" s="4">
        <v>892</v>
      </c>
      <c r="B62" s="19" t="s">
        <v>55</v>
      </c>
    </row>
    <row r="63" spans="1:2" x14ac:dyDescent="0.25">
      <c r="A63" s="4">
        <v>894</v>
      </c>
      <c r="B63" s="19" t="s">
        <v>56</v>
      </c>
    </row>
    <row r="64" spans="1:2" x14ac:dyDescent="0.25">
      <c r="A64" s="4">
        <v>896</v>
      </c>
      <c r="B64" s="19" t="s">
        <v>57</v>
      </c>
    </row>
    <row r="65" spans="1:2" x14ac:dyDescent="0.25">
      <c r="A65" s="4">
        <v>898</v>
      </c>
      <c r="B65" s="19" t="s">
        <v>58</v>
      </c>
    </row>
    <row r="66" spans="1:2" x14ac:dyDescent="0.25">
      <c r="A66" s="20"/>
      <c r="B66" s="21" t="s">
        <v>0</v>
      </c>
    </row>
    <row r="69" spans="1:2" x14ac:dyDescent="0.25">
      <c r="B69" s="17"/>
    </row>
    <row r="71" spans="1:2" x14ac:dyDescent="0.25">
      <c r="B71" s="22"/>
    </row>
    <row r="72" spans="1:2" x14ac:dyDescent="0.25">
      <c r="B72" s="22"/>
    </row>
    <row r="74" spans="1:2" x14ac:dyDescent="0.25">
      <c r="A74" s="9"/>
      <c r="B74" s="9"/>
    </row>
    <row r="75" spans="1:2" x14ac:dyDescent="0.25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2025-05-02T15:52:41Z</dcterms:modified>
</cp:coreProperties>
</file>