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Finance\StateAidFunds\Budget Detail\Budget Detail 2021-2022\"/>
    </mc:Choice>
  </mc:AlternateContent>
  <xr:revisionPtr revIDLastSave="0" documentId="8_{66DD0BB5-98DF-4CD2-8136-F073BD520BD0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P &amp; I" sheetId="4" state="hidden" r:id="rId1"/>
    <sheet name="Sheet1" sheetId="1" r:id="rId2"/>
    <sheet name="Sheet2" sheetId="5" r:id="rId3"/>
  </sheets>
  <definedNames>
    <definedName name="_xlnm._FilterDatabase" localSheetId="1" hidden="1">Sheet1!$A$1:$T$76</definedName>
    <definedName name="_xlnm.Print_Area" localSheetId="1">Sheet1!$A:$B</definedName>
    <definedName name="_xlnm.Print_Titles" localSheetId="1">Sheet1!$A:$B,Sheet1!$2:$2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E66" i="1"/>
  <c r="E27" i="1"/>
  <c r="D66" i="1"/>
  <c r="J66" i="1"/>
  <c r="K66" i="1"/>
  <c r="BF66" i="1"/>
  <c r="AE66" i="1"/>
  <c r="M15" i="1"/>
  <c r="M9" i="1"/>
  <c r="M29" i="1"/>
  <c r="M45" i="1"/>
  <c r="M63" i="1"/>
  <c r="M60" i="1"/>
  <c r="M65" i="1"/>
  <c r="M64" i="1"/>
  <c r="M61" i="1"/>
  <c r="M54" i="1"/>
  <c r="M51" i="1"/>
  <c r="M47" i="1"/>
  <c r="M44" i="1"/>
  <c r="M36" i="1"/>
  <c r="M35" i="1"/>
  <c r="M31" i="1"/>
  <c r="M30" i="1"/>
  <c r="M27" i="1"/>
  <c r="M26" i="1"/>
  <c r="M25" i="1"/>
  <c r="M24" i="1"/>
  <c r="M22" i="1"/>
  <c r="M21" i="1"/>
  <c r="M20" i="1"/>
  <c r="M19" i="1"/>
  <c r="M18" i="1"/>
  <c r="M17" i="1"/>
  <c r="M14" i="1"/>
  <c r="M12" i="1"/>
  <c r="M11" i="1"/>
  <c r="M10" i="1"/>
  <c r="M8" i="1"/>
  <c r="M42" i="1"/>
  <c r="M40" i="1"/>
  <c r="M37" i="1"/>
  <c r="M34" i="1"/>
  <c r="M32" i="1"/>
  <c r="M16" i="1"/>
  <c r="H66" i="1"/>
  <c r="I66" i="1"/>
  <c r="L63" i="1"/>
  <c r="L29" i="1"/>
  <c r="L25" i="1"/>
  <c r="BE66" i="1"/>
  <c r="BP66" i="1"/>
  <c r="BO66" i="1"/>
  <c r="M55" i="1"/>
  <c r="AB66" i="1"/>
  <c r="AC66" i="1"/>
  <c r="BS66" i="1"/>
  <c r="BK66" i="1"/>
  <c r="BD66" i="1"/>
  <c r="M58" i="1"/>
  <c r="M28" i="1"/>
  <c r="CA66" i="1"/>
  <c r="CI66" i="1"/>
  <c r="C59" i="1" l="1"/>
  <c r="CH66" i="1"/>
  <c r="BZ66" i="1"/>
  <c r="CG66" i="1"/>
  <c r="G66" i="1" l="1"/>
  <c r="X66" i="1"/>
  <c r="P9" i="1"/>
  <c r="M46" i="1"/>
  <c r="AM66" i="1"/>
  <c r="AS66" i="1"/>
  <c r="CC66" i="1" l="1"/>
  <c r="CB66" i="1"/>
  <c r="M62" i="1"/>
  <c r="CN66" i="1"/>
  <c r="BJ66" i="1"/>
  <c r="F66" i="1"/>
  <c r="BC66" i="1" l="1"/>
  <c r="M57" i="1"/>
  <c r="M53" i="1"/>
  <c r="M50" i="1"/>
  <c r="M49" i="1"/>
  <c r="M39" i="1"/>
  <c r="AK66" i="1"/>
  <c r="BI66" i="1"/>
  <c r="AJ66" i="1"/>
  <c r="AI66" i="1"/>
  <c r="AD66" i="1"/>
  <c r="C54" i="1" l="1"/>
  <c r="C51" i="1"/>
  <c r="C45" i="1"/>
  <c r="C30" i="1"/>
  <c r="C28" i="1"/>
  <c r="C25" i="1"/>
  <c r="C13" i="1"/>
  <c r="C19" i="1"/>
  <c r="C23" i="1"/>
  <c r="C31" i="1"/>
  <c r="C33" i="1"/>
  <c r="C38" i="1"/>
  <c r="C41" i="1"/>
  <c r="C43" i="1"/>
  <c r="C48" i="1"/>
  <c r="C52" i="1"/>
  <c r="C55" i="1"/>
  <c r="C56" i="1"/>
  <c r="C63" i="1" l="1"/>
  <c r="C62" i="1"/>
  <c r="C61" i="1"/>
  <c r="C46" i="1"/>
  <c r="C39" i="1"/>
  <c r="C22" i="1"/>
  <c r="C20" i="1"/>
  <c r="C16" i="1"/>
  <c r="C15" i="1"/>
  <c r="C9" i="1"/>
  <c r="C8" i="1"/>
  <c r="CR66" i="1"/>
  <c r="C26" i="1"/>
  <c r="C64" i="1"/>
  <c r="C58" i="1"/>
  <c r="C47" i="1"/>
  <c r="C36" i="1"/>
  <c r="C14" i="1"/>
  <c r="C49" i="1"/>
  <c r="AX66" i="1"/>
  <c r="AH66" i="1"/>
  <c r="AG66" i="1"/>
  <c r="C65" i="1" l="1"/>
  <c r="C53" i="1"/>
  <c r="C40" i="1"/>
  <c r="C27" i="1"/>
  <c r="C17" i="1"/>
  <c r="C11" i="1"/>
  <c r="AN66" i="1"/>
  <c r="AT66" i="1"/>
  <c r="C32" i="1" l="1"/>
  <c r="C35" i="1"/>
  <c r="C57" i="1" l="1"/>
  <c r="C42" i="1" l="1"/>
  <c r="U66" i="1"/>
  <c r="BB66" i="1" l="1"/>
  <c r="BQ66" i="1"/>
  <c r="BH66" i="1" l="1"/>
  <c r="CP66" i="1"/>
  <c r="C34" i="1"/>
  <c r="AP66" i="1"/>
  <c r="C21" i="1" l="1"/>
  <c r="AR66" i="1"/>
  <c r="AO66" i="1"/>
  <c r="AQ66" i="1" l="1"/>
  <c r="CL66" i="1" l="1"/>
  <c r="BY66" i="1"/>
  <c r="BW66" i="1"/>
  <c r="BA66" i="1" l="1"/>
  <c r="CD66" i="1" l="1"/>
  <c r="CE66" i="1"/>
  <c r="BM66" i="1"/>
  <c r="BL66" i="1"/>
  <c r="BU66" i="1"/>
  <c r="BX66" i="1"/>
  <c r="AZ66" i="1"/>
  <c r="BR66" i="1"/>
  <c r="BT66" i="1"/>
  <c r="CJ66" i="1"/>
  <c r="CK66" i="1"/>
  <c r="BV66" i="1"/>
  <c r="CF66" i="1" l="1"/>
  <c r="Z66" i="1" l="1"/>
  <c r="AA66" i="1"/>
  <c r="C50" i="1" l="1"/>
  <c r="M66" i="1"/>
  <c r="AW66" i="1"/>
  <c r="AV37" i="1"/>
  <c r="C37" i="1" s="1"/>
  <c r="AV24" i="1"/>
  <c r="AV10" i="1"/>
  <c r="C10" i="1" s="1"/>
  <c r="AU60" i="1"/>
  <c r="C60" i="1" s="1"/>
  <c r="AU44" i="1"/>
  <c r="C44" i="1" s="1"/>
  <c r="AU29" i="1"/>
  <c r="C29" i="1" s="1"/>
  <c r="AU18" i="1"/>
  <c r="C18" i="1" s="1"/>
  <c r="AU12" i="1"/>
  <c r="C12" i="1" s="1"/>
  <c r="C66" i="1" l="1"/>
  <c r="AV66" i="1"/>
  <c r="AU66" i="1"/>
  <c r="CO66" i="1"/>
  <c r="CM66" i="1"/>
  <c r="BN66" i="1"/>
  <c r="BG66" i="1"/>
  <c r="AY66" i="1"/>
  <c r="CQ66" i="1"/>
  <c r="AL66" i="1"/>
  <c r="AF66" i="1"/>
  <c r="Y66" i="1"/>
  <c r="W66" i="1"/>
  <c r="V66" i="1"/>
  <c r="O66" i="1"/>
  <c r="T66" i="1" l="1"/>
  <c r="S66" i="1" l="1"/>
  <c r="R66" i="1"/>
  <c r="Q66" i="1"/>
  <c r="N66" i="1" l="1"/>
  <c r="L66" i="1" l="1"/>
  <c r="P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Katie Buchanan</author>
    <author>Sona Nyaichyai</author>
    <author>Candid Carrington</author>
    <author>tc={0806DEA5-DC14-4BB7-9650-807749843758}</author>
    <author>tc={752E6ECC-B272-4E96-B16F-D38D40A2F05F}</author>
    <author>tc={2F8AFAB8-6E0E-493D-A17F-4275D0D0EFE1}</author>
  </authors>
  <commentList>
    <comment ref="O1" authorId="0" shapeId="0" xr:uid="{93BA3FE5-39FB-4AA3-9F11-C89D4D130EA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Colleges' original allocation located on pg. 44 - FY 2020-21 State Aid Allocations &amp; Budget Policies (incl in formula budget)</t>
        </r>
      </text>
    </comment>
    <comment ref="P1" authorId="0" shapeId="0" xr:uid="{CCD16167-EB4C-4259-B8A1-61DD2226CFE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Colleges' original allocation located on pg. 44 - FY 2020-21 State Aid Allocations &amp; Budget Policies (incl in formula budget)</t>
        </r>
      </text>
    </comment>
    <comment ref="AF1" authorId="0" shapeId="0" xr:uid="{B9C98633-7771-484A-B1D4-CC316D00909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G.S. 115D-72 AN 20-87(6)</t>
        </r>
      </text>
    </comment>
    <comment ref="AM1" authorId="1" shapeId="0" xr:uid="{D8640373-9084-4C71-8461-8DA27406EC7A}">
      <text>
        <r>
          <rPr>
            <b/>
            <sz val="9"/>
            <color indexed="81"/>
            <rFont val="Tahoma"/>
            <charset val="1"/>
          </rPr>
          <t>Sona Nyaichyai:</t>
        </r>
        <r>
          <rPr>
            <sz val="9"/>
            <color indexed="81"/>
            <rFont val="Tahoma"/>
            <charset val="1"/>
          </rPr>
          <t xml:space="preserve">
SB Item FC 07 approved on 01/21/2022</t>
        </r>
      </text>
    </comment>
    <comment ref="AN1" authorId="1" shapeId="0" xr:uid="{6FC1D70D-E06E-449B-8DAC-94B4AFB63D81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WIOA-AEFLA State Leadership Funds</t>
        </r>
      </text>
    </comment>
    <comment ref="AO1" authorId="0" shapeId="0" xr:uid="{FD46A925-6662-4C16-8CB8-7BAD466927E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WIOA-AEFLA Section 231 </t>
        </r>
      </text>
    </comment>
    <comment ref="AP1" authorId="0" shapeId="0" xr:uid="{21B3F07E-C30B-4594-BB12-890C11B7F37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WIOA-AEFLA Section 231 </t>
        </r>
      </text>
    </comment>
    <comment ref="AQ1" authorId="0" shapeId="0" xr:uid="{0A530285-09E2-43F7-82D4-5B194527A00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WIOA-AEFLA Section 225</t>
        </r>
      </text>
    </comment>
    <comment ref="AR1" authorId="0" shapeId="0" xr:uid="{D5B3CC6B-5E64-4BF7-A641-C08BA8ADCF58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WIOA-AEFLA Section 243</t>
        </r>
      </text>
    </comment>
    <comment ref="AS1" authorId="1" shapeId="0" xr:uid="{FE4C46F7-8134-419C-97A8-84AD855C3DA6}">
      <text>
        <r>
          <rPr>
            <b/>
            <sz val="9"/>
            <color indexed="81"/>
            <rFont val="Tahoma"/>
            <charset val="1"/>
          </rPr>
          <t>Sona Nyaichyai:</t>
        </r>
        <r>
          <rPr>
            <sz val="9"/>
            <color indexed="81"/>
            <rFont val="Tahoma"/>
            <charset val="1"/>
          </rPr>
          <t xml:space="preserve">
Funding available from Tittle II IELCE 243</t>
        </r>
      </text>
    </comment>
    <comment ref="AT1" authorId="1" shapeId="0" xr:uid="{1414AB9E-64B6-489A-92FC-D7E248A9F4D5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WIOA-AEFLA State leadership fund 
SBCC 11/19/2021</t>
        </r>
      </text>
    </comment>
    <comment ref="AW1" authorId="0" shapeId="0" xr:uid="{BEAF1D22-6B27-44DF-B532-FDBE083E259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GEAR UP grant
(USDoE partnership with UNC)</t>
        </r>
      </text>
    </comment>
    <comment ref="AX1" authorId="0" shapeId="0" xr:uid="{F6E2B9A1-D091-41AE-A075-5D049D4B60A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GEAR UP grant
(USDoE partnership with UNC)</t>
        </r>
      </text>
    </comment>
    <comment ref="AZ1" authorId="0" shapeId="0" xr:uid="{20203224-A3BA-4068-A05D-AF5F62B3EC5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BA1" authorId="0" shapeId="0" xr:uid="{C6B5011C-D543-4427-90FE-75E1C0E8975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BB1" authorId="0" shapeId="0" xr:uid="{8A91B874-B962-4CB5-B878-6716BE8AFB14}">
      <text>
        <r>
          <rPr>
            <b/>
            <sz val="9"/>
            <color indexed="81"/>
            <rFont val="Tahoma"/>
            <family val="2"/>
          </rPr>
          <t>Sona Nyaichayi: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BC1" authorId="1" shapeId="0" xr:uid="{17E5F35C-F2FE-4E6A-80AC-733CC1C6CD6D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Session Law 2021-180, Section 6.13</t>
        </r>
      </text>
    </comment>
    <comment ref="BG1" authorId="0" shapeId="0" xr:uid="{4F9B80BE-3FF4-45D9-8414-4677EB18FBB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ASE Grant</t>
        </r>
      </text>
    </comment>
    <comment ref="BH1" authorId="0" shapeId="0" xr:uid="{102423C5-07A0-4532-8218-36295DEB55A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ASE Grant</t>
        </r>
      </text>
    </comment>
    <comment ref="BI1" authorId="0" shapeId="0" xr:uid="{C837E917-B200-4142-A330-8AEB0A67609C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ASE Grant</t>
        </r>
      </text>
    </comment>
    <comment ref="BJ1" authorId="0" shapeId="0" xr:uid="{779D5CD6-16CD-400E-917F-59EC4932E18A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ASE Grant</t>
        </r>
      </text>
    </comment>
    <comment ref="BK1" authorId="0" shapeId="0" xr:uid="{2CE1251C-1271-44DE-9874-E3C11D3C8F98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$24k is recalled from original allotment - ASE grant </t>
        </r>
      </text>
    </comment>
    <comment ref="BL1" authorId="0" shapeId="0" xr:uid="{50D9873F-E19B-4620-95FE-E665B1FA797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BM1" authorId="0" shapeId="0" xr:uid="{1D85FE66-530B-45D7-919B-17E25355221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BQ1" authorId="1" shapeId="0" xr:uid="{00785189-CA11-4064-9B89-BEE20E1AD1E4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2020 Covid-19 recovery act (session Law 202-04)</t>
        </r>
      </text>
    </comment>
    <comment ref="BR1" authorId="0" shapeId="0" xr:uid="{654BCF7C-5F13-4A58-8794-0C5B806085F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BT1" authorId="0" shapeId="0" xr:uid="{F2F1CBB2-CAA5-447E-8640-7CC26DF98D2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BU1" authorId="0" shapeId="0" xr:uid="{16658FB4-53C3-439C-B5EB-21DB75662E6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BV1" authorId="0" shapeId="0" xr:uid="{AFBB7309-F71C-45BB-BE7B-28C2A63D576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BW1" authorId="0" shapeId="0" xr:uid="{9BCC4CE2-804E-4D9E-A5CE-9425B629773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BX1" authorId="0" shapeId="0" xr:uid="{28D06744-24C6-4144-B0CC-FD2EF9193D9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BY1" authorId="0" shapeId="0" xr:uid="{A613288B-23D3-4E32-ABBF-B8CF35C29FE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CD1" authorId="0" shapeId="0" xr:uid="{7DB73828-8472-46A4-A09F-F404C316CE6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E1" authorId="0" shapeId="0" xr:uid="{95C46174-030C-435F-B01B-368A73A4AAD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F1" authorId="0" shapeId="0" xr:uid="{1CFB004C-7CD9-4C6A-B7C1-3DE9B4CE2018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I1" authorId="0" shapeId="0" xr:uid="{2CC2A36D-6410-4CBD-B2F4-7359421D0160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Governor's Emergency Education Relief (GEER) as authorized by the Coronavirus Response and Relief Supplemental Appropriations Act 2021 (CRRSA)</t>
        </r>
      </text>
    </comment>
    <comment ref="CJ1" authorId="0" shapeId="0" xr:uid="{657AA8AA-CFC4-406C-ACDF-84DFC682458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CK1" authorId="0" shapeId="0" xr:uid="{5D6FEF57-5F64-4EAF-B944-148C0E379BF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CL1" authorId="0" shapeId="0" xr:uid="{5FC0E023-2EBE-468E-B83C-9EF4CC6D1EB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2020 COVID‑19 Recovery Act (NC Session Law 2020-4)</t>
        </r>
      </text>
    </comment>
    <comment ref="CM1" authorId="0" shapeId="0" xr:uid="{BAF8BADA-6E07-4DD9-A480-75562E63CA38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NC Dept of Public Safety of Adult Correction &amp; Juv Justice (DACJJ)</t>
        </r>
      </text>
    </comment>
    <comment ref="CN1" authorId="0" shapeId="0" xr:uid="{9DB28572-B118-485F-B465-4F529631FDD5}">
      <text>
        <r>
          <rPr>
            <b/>
            <sz val="9"/>
            <color indexed="81"/>
            <rFont val="Tahoma"/>
            <family val="2"/>
          </rPr>
          <t xml:space="preserve">Sona Nyaichyai :
</t>
        </r>
        <r>
          <rPr>
            <sz val="9"/>
            <color indexed="81"/>
            <rFont val="Tahoma"/>
            <family val="2"/>
          </rPr>
          <t xml:space="preserve">Division of Adult correction &amp; Juvenile justice </t>
        </r>
      </text>
    </comment>
    <comment ref="CO1" authorId="0" shapeId="0" xr:uid="{49C3A0E6-A75E-42F6-A2C1-00157FF57217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NC Dept of Public Safety of Adult Correction &amp; Juv Justice (DACJJ)</t>
        </r>
      </text>
    </comment>
    <comment ref="CP1" authorId="0" shapeId="0" xr:uid="{C4842D2F-6D5F-4C33-9E8F-F1758CA237D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As appropriated to NCDPS and transferred to the NCCCS</t>
        </r>
      </text>
    </comment>
    <comment ref="U2" authorId="1" shapeId="0" xr:uid="{D1B829FE-82EC-487E-AC6F-CD3973282BB5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FC 03
SBCC 10/15/2021</t>
        </r>
      </text>
    </comment>
    <comment ref="V2" authorId="0" shapeId="0" xr:uid="{9AEB7223-C430-4327-BAD6-D0CB9700E27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04
SBCC 6/5/20
*Unexpended funds reallocated on 7/29/21</t>
        </r>
      </text>
    </comment>
    <comment ref="W2" authorId="0" shapeId="0" xr:uid="{55A209D2-FA07-4671-8137-187E9FE4C85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2/21/20
*Unexpended funds reallocated on 7/29/21</t>
        </r>
      </text>
    </comment>
    <comment ref="Y2" authorId="0" shapeId="0" xr:uid="{E6FB92D6-E291-4625-A896-20922CF99E7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5/21/21</t>
        </r>
      </text>
    </comment>
    <comment ref="AF2" authorId="0" shapeId="0" xr:uid="{635200F4-43CE-4F31-AC8C-14C3D301C47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06
SBCC 5/21/21</t>
        </r>
      </text>
    </comment>
    <comment ref="AG2" authorId="1" shapeId="0" xr:uid="{8194DC48-A0AF-4F78-A1F6-C1298D4EDED3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2021 Appropriations Act (Session Law 2021-180) Bonuses</t>
        </r>
      </text>
    </comment>
    <comment ref="AH2" authorId="1" shapeId="0" xr:uid="{98259BA2-1C19-4A3D-937A-2D0F396883CF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2021 Appropriations Act (Session Law 2021-180) Bonuses</t>
        </r>
      </text>
    </comment>
    <comment ref="AI2" authorId="1" shapeId="0" xr:uid="{51FF799E-0A63-4028-9D1D-5B5FF3A49288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Additional Funding - 2021 Appropriations Act (Session Law 2021-180) Bonuses</t>
        </r>
      </text>
    </comment>
    <comment ref="AJ2" authorId="1" shapeId="0" xr:uid="{6B9C9DC5-9719-4647-9758-B9B317B25267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Additional Funding - One time lump sum bonus 2021 Appropriations Act (Session Law 2021-180) Bonuses</t>
        </r>
      </text>
    </comment>
    <comment ref="AK2" authorId="1" shapeId="0" xr:uid="{FB11ADF0-41EB-4E1F-90D9-5C0685C18461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Additional Funding - One time lump sum bonus 2021 Appropriations Act (Session Law 2021-180) Bonuses</t>
        </r>
      </text>
    </comment>
    <comment ref="AL2" authorId="0" shapeId="0" xr:uid="{012C3F69-B925-4152-860F-EB24BBFBCA5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directly by  President Stith 7/12/21
</t>
        </r>
      </text>
    </comment>
    <comment ref="AN2" authorId="1" shapeId="0" xr:uid="{ADA6350A-C902-4D1A-A5C2-157B26BFBE59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FC 03
SBCC 11/19/2021</t>
        </r>
      </text>
    </comment>
    <comment ref="AO2" authorId="0" shapeId="0" xr:uid="{1D380ACE-9436-4244-9FC2-8B884C2D324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06
SBCC 07/16/2021</t>
        </r>
      </text>
    </comment>
    <comment ref="AP2" authorId="0" shapeId="0" xr:uid="{7EC04040-0E6C-4AEB-9E1F-3863D125EDB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8/20/2021
(Addl 5%)</t>
        </r>
      </text>
    </comment>
    <comment ref="AQ2" authorId="0" shapeId="0" xr:uid="{0832ED6B-2D31-44F1-A37B-2D57DE328FFF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07
SBCC 07/16/2021
</t>
        </r>
      </text>
    </comment>
    <comment ref="AR2" authorId="0" shapeId="0" xr:uid="{A733CE65-53B5-43EA-8A81-38C7CF20D108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08
SBCC 07/16/2021
</t>
        </r>
      </text>
    </comment>
    <comment ref="AT2" authorId="1" shapeId="0" xr:uid="{D822CF95-395E-49B0-9EE1-21D4A6C08D15}">
      <text>
        <r>
          <rPr>
            <b/>
            <sz val="9"/>
            <color indexed="81"/>
            <rFont val="Tahoma"/>
            <family val="2"/>
          </rPr>
          <t>Sona Nyaichyai:
FC 02
SBCC 11/19/2021</t>
        </r>
      </text>
    </comment>
    <comment ref="AU2" authorId="0" shapeId="0" xr:uid="{664BBE3D-4C37-49A3-8BE8-B527A6D09444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15
SBCC 11/17/17
FC 03
SBCC 12/11/19
FC 08
SBCC 01/17/20</t>
        </r>
      </text>
    </comment>
    <comment ref="AV2" authorId="0" shapeId="0" xr:uid="{629ACD54-CE95-4913-BA64-F46E3D1B56B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05
SBCC 2/21/20</t>
        </r>
      </text>
    </comment>
    <comment ref="AW2" authorId="0" shapeId="0" xr:uid="{F82ED796-D57D-4FBB-9B34-2265703B639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05
SBCC 2/21/20</t>
        </r>
      </text>
    </comment>
    <comment ref="AX2" authorId="0" shapeId="0" xr:uid="{46090F71-CB37-41BF-BEAE-203DD8292F59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05
SBCC 12/17/2021</t>
        </r>
      </text>
    </comment>
    <comment ref="AY2" authorId="0" shapeId="0" xr:uid="{5E4E14D7-31DE-42A9-8A78-3CDA8B181EF6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E. Grovenstein 3/4/21</t>
        </r>
      </text>
    </comment>
    <comment ref="BA2" authorId="0" shapeId="0" xr:uid="{B42B3AF9-B1A8-4665-8042-775EA4AF9C2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See email from E. Grovenstein 9/9/21
S:\BusinessFinance\StateAidFunds\Allocation Memos\AWARD LETTERS - FY 2021-22\COVID Allocations\Small Business Center</t>
        </r>
      </text>
    </comment>
    <comment ref="BC2" authorId="1" shapeId="0" xr:uid="{F24AA53A-82DC-428C-9367-21A9BE0ED0B2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FC 02 SBCC 02/18/2022</t>
        </r>
      </text>
    </comment>
    <comment ref="BG2" authorId="0" shapeId="0" xr:uid="{E1FDFAF1-AD74-4307-9977-66BE2B8F4E8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Carver 9/15/20</t>
        </r>
      </text>
    </comment>
    <comment ref="BH2" authorId="0" shapeId="0" xr:uid="{0522B19E-223C-4F68-9B93-CCB48811E2A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Approved by President Carver 9/15/20</t>
        </r>
      </text>
    </comment>
    <comment ref="BI2" authorId="0" shapeId="0" xr:uid="{C264A0AF-471E-415E-96CC-3C99A709849F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Approved by President Thomas A.Stith 02/14/2022</t>
        </r>
      </text>
    </comment>
    <comment ref="BN2" authorId="0" shapeId="0" xr:uid="{33F80F25-5804-4627-AADE-57B979F95C2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10
SBCC 7/16/21</t>
        </r>
      </text>
    </comment>
    <comment ref="BO2" authorId="0" shapeId="0" xr:uid="{5E78CB12-FE62-4DCB-887B-4424E311008E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FC 02
SBCC 04/22/2022</t>
        </r>
      </text>
    </comment>
    <comment ref="BP2" authorId="0" shapeId="0" xr:uid="{10AEB27D-9D63-4290-9E4E-E4A8715F72F5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FC 02
SBCC 04/22/2022</t>
        </r>
      </text>
    </comment>
    <comment ref="CA2" authorId="0" shapeId="0" xr:uid="{96D549F3-1D7F-4029-81D6-1B9608FDE99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03
SBCC 7/16/21</t>
        </r>
      </text>
    </comment>
    <comment ref="CB2" authorId="1" shapeId="0" xr:uid="{676B3317-C8FE-417A-91DF-66C4647D6979}">
      <text>
        <r>
          <rPr>
            <b/>
            <sz val="9"/>
            <color indexed="81"/>
            <rFont val="Tahoma"/>
            <charset val="1"/>
          </rPr>
          <t>Sona Nyaichyai:</t>
        </r>
        <r>
          <rPr>
            <sz val="9"/>
            <color indexed="81"/>
            <rFont val="Tahoma"/>
            <charset val="1"/>
          </rPr>
          <t xml:space="preserve">
Additional Golden leaf Scholarship funding - 03/28/2022</t>
        </r>
      </text>
    </comment>
    <comment ref="CC2" authorId="1" shapeId="0" xr:uid="{6135C7EF-746F-4E77-8210-0910F95EC09F}">
      <text>
        <r>
          <rPr>
            <b/>
            <sz val="9"/>
            <color indexed="81"/>
            <rFont val="Tahoma"/>
            <charset val="1"/>
          </rPr>
          <t>Sona Nyaichyai:
Buget recall- Colleges voluntarily returned the funds to be allocated to other colleges</t>
        </r>
      </text>
    </comment>
    <comment ref="CD2" authorId="0" shapeId="0" xr:uid="{A28ED05E-8CEE-480E-A7ED-262EC3DB16F2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8/21/2020</t>
        </r>
      </text>
    </comment>
    <comment ref="CE2" authorId="0" shapeId="0" xr:uid="{94D2CFE6-CB18-4F24-8B38-3DBB6E3E70E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7/16/2021</t>
        </r>
      </text>
    </comment>
    <comment ref="CF2" authorId="0" shapeId="0" xr:uid="{9CF34EB7-CFFB-42CC-826A-015D8533294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02
SBCC 7/16/2021</t>
        </r>
      </text>
    </comment>
    <comment ref="CG2" authorId="1" shapeId="0" xr:uid="{B68E0357-F312-42B9-8883-7A60859E9FD2}">
      <text>
        <r>
          <rPr>
            <b/>
            <sz val="9"/>
            <color indexed="81"/>
            <rFont val="Tahoma"/>
            <charset val="1"/>
          </rPr>
          <t>Sona Nyaichyai:</t>
        </r>
        <r>
          <rPr>
            <sz val="9"/>
            <color indexed="81"/>
            <rFont val="Tahoma"/>
            <charset val="1"/>
          </rPr>
          <t xml:space="preserve">
Attachment FC 04
SBCC 01/21/2022</t>
        </r>
      </text>
    </comment>
    <comment ref="CH2" authorId="1" shapeId="0" xr:uid="{FC22ECC8-B7A0-4BFE-84DC-B70947B314D2}">
      <text>
        <r>
          <rPr>
            <b/>
            <sz val="9"/>
            <color indexed="81"/>
            <rFont val="Tahoma"/>
            <charset val="1"/>
          </rPr>
          <t>Sona Nyaichyai:</t>
        </r>
        <r>
          <rPr>
            <sz val="9"/>
            <color indexed="81"/>
            <rFont val="Tahoma"/>
            <charset val="1"/>
          </rPr>
          <t xml:space="preserve">
Attachment FC 04
SBCC 01/21/2022</t>
        </r>
      </text>
    </comment>
    <comment ref="CI2" authorId="1" shapeId="0" xr:uid="{C043B441-0AFB-47B9-97C8-D4523D6D2A84}">
      <text>
        <r>
          <rPr>
            <b/>
            <sz val="9"/>
            <color indexed="81"/>
            <rFont val="Tahoma"/>
            <charset val="1"/>
          </rPr>
          <t>Sona Nyaichyai:</t>
        </r>
        <r>
          <rPr>
            <sz val="9"/>
            <color indexed="81"/>
            <rFont val="Tahoma"/>
            <charset val="1"/>
          </rPr>
          <t xml:space="preserve">
Attachment FC 09
SBCC 04/22/2022</t>
        </r>
      </text>
    </comment>
    <comment ref="CP2" authorId="0" shapeId="0" xr:uid="{BA137BE1-5AC2-45BD-A4E2-E03785434C2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01
SBCC 10/15/2021</t>
        </r>
      </text>
    </comment>
    <comment ref="CQ2" authorId="0" shapeId="0" xr:uid="{989234CC-FAE7-475D-8205-217842A019E3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06
SBCC 1/18/19
FY 2021-22 Cohort</t>
        </r>
      </text>
    </comment>
    <comment ref="L3" authorId="0" shapeId="0" xr:uid="{99331BCA-A081-4B3A-B109-64B05DF5D791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FC 09
SBCC 7/16/21
Alloc letter sent 7/29/21</t>
        </r>
      </text>
    </comment>
    <comment ref="X3" authorId="2" shapeId="0" xr:uid="{3233CBBD-D745-48F8-9525-EF4623905DDB}">
      <text>
        <r>
          <rPr>
            <b/>
            <sz val="9"/>
            <color indexed="81"/>
            <rFont val="Tahoma"/>
            <charset val="1"/>
          </rPr>
          <t>Candid Carrington:</t>
        </r>
        <r>
          <rPr>
            <sz val="9"/>
            <color indexed="81"/>
            <rFont val="Tahoma"/>
            <charset val="1"/>
          </rPr>
          <t xml:space="preserve">
State Board Item FC05. Delegated through Pres. Stith.</t>
        </r>
      </text>
    </comment>
    <comment ref="AY3" authorId="1" shapeId="0" xr:uid="{909FA207-A3B1-4B71-9CB0-D0943DFCD28E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mendment to Tobacco Trust Fund - Funding Period Extension on 02/15/2022</t>
        </r>
      </text>
    </comment>
    <comment ref="CM3" authorId="0" shapeId="0" xr:uid="{1FA0420E-5F87-45E1-BEE2-F8C45385E8EE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Per allocation memo, DACJJ has pre-approved CF of these funds through FY 21/22</t>
        </r>
      </text>
    </comment>
    <comment ref="CN3" authorId="0" shapeId="0" xr:uid="{7BFA7D0B-55CB-423E-B9E1-15FD40371474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Per allocation memo, DACJJ has pre-approved CF of these funds through FY 22/23. </t>
        </r>
      </text>
    </comment>
    <comment ref="CO3" authorId="0" shapeId="0" xr:uid="{B4EFCAAF-7721-4D6F-A6B1-D1F645B3C19C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Per allocation memo, DACJJ has pre-approved CF of these funds through FY 21/22</t>
        </r>
      </text>
    </comment>
    <comment ref="D4" authorId="1" shapeId="0" xr:uid="{98519F63-EACE-4B83-9751-CD6266DCFF54}">
      <text>
        <r>
          <rPr>
            <b/>
            <sz val="9"/>
            <color indexed="81"/>
            <rFont val="Tahoma"/>
            <family val="2"/>
          </rPr>
          <t>Sona Nyaichyai:</t>
        </r>
        <r>
          <rPr>
            <sz val="9"/>
            <color indexed="81"/>
            <rFont val="Tahoma"/>
            <family val="2"/>
          </rPr>
          <t xml:space="preserve">
Baseline buget 21/22</t>
        </r>
      </text>
    </comment>
    <comment ref="AM5" authorId="1" shapeId="0" xr:uid="{21F751D5-7232-4880-8054-20BD26BA42A0}">
      <text>
        <r>
          <rPr>
            <b/>
            <sz val="9"/>
            <color indexed="81"/>
            <rFont val="Tahoma"/>
            <charset val="1"/>
          </rPr>
          <t>Sona Nyaichyai:</t>
        </r>
        <r>
          <rPr>
            <sz val="9"/>
            <color indexed="81"/>
            <rFont val="Tahoma"/>
            <charset val="1"/>
          </rPr>
          <t xml:space="preserve">
Lenior CC established contract for Rise up program at CIHS</t>
        </r>
      </text>
    </comment>
    <comment ref="AO6" authorId="0" shapeId="0" xr:uid="{C36B6FE0-F944-44EB-8189-686E94BDCB5E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Voc 74:  Career Service only 
Voc 74 &amp; 97:  Use only with purp codes:   320, 321, 322, 323, 325 (Fed Admin), 923 (Equip)</t>
        </r>
      </text>
    </comment>
    <comment ref="AP6" authorId="0" shapeId="0" xr:uid="{BA4357C0-8EF7-43FB-815B-F5C533F175F0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Voc 74:  Career Service only 
Voc 74 &amp; 97:  Use only with purp codes:   320, 321, 322, 323, 325 (Fed Admin), 923 (Equip)</t>
        </r>
      </text>
    </comment>
    <comment ref="AQ6" authorId="0" shapeId="0" xr:uid="{FA6CA730-8720-4D7F-A180-7D731D01EB85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Only w/ purp codes:
320-323; 325; 923</t>
        </r>
      </text>
    </comment>
    <comment ref="BN6" authorId="0" shapeId="0" xr:uid="{8447ED4F-00D2-4B5F-81DE-8CE31DE6D268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80, 369
Equip:  43, 940</t>
        </r>
      </text>
    </comment>
    <comment ref="BO6" authorId="0" shapeId="0" xr:uid="{287BF360-10D5-4585-AE4D-606C671257B2}">
      <text>
        <r>
          <rPr>
            <b/>
            <sz val="9"/>
            <color indexed="81"/>
            <rFont val="Tahoma"/>
            <family val="2"/>
          </rPr>
          <t>Sona Nyaichyai</t>
        </r>
        <r>
          <rPr>
            <sz val="9"/>
            <color indexed="81"/>
            <rFont val="Tahoma"/>
            <family val="2"/>
          </rPr>
          <t xml:space="preserve">
Current:  80, 369
Equip:  43, 940</t>
        </r>
      </text>
    </comment>
    <comment ref="BP6" authorId="0" shapeId="0" xr:uid="{4B205570-8014-4AAA-9BA1-EC648B920CE9}">
      <text>
        <r>
          <rPr>
            <b/>
            <sz val="9"/>
            <color indexed="81"/>
            <rFont val="Tahoma"/>
            <family val="2"/>
          </rPr>
          <t>Sona Nyaichyai</t>
        </r>
        <r>
          <rPr>
            <sz val="9"/>
            <color indexed="81"/>
            <rFont val="Tahoma"/>
            <family val="2"/>
          </rPr>
          <t xml:space="preserve">
Current:  80, 369
Equip:  43, 940</t>
        </r>
      </text>
    </comment>
    <comment ref="BR6" authorId="0" shapeId="0" xr:uid="{AABDB74B-3277-41A0-BFA4-FDB82764C3FB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80, 431
Equip:  80, 944</t>
        </r>
      </text>
    </comment>
    <comment ref="BV6" authorId="0" shapeId="0" xr:uid="{F3500ABC-3226-464E-839D-ACE555FAB88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80, 513
Equip:  80, 943</t>
        </r>
      </text>
    </comment>
    <comment ref="BW6" authorId="0" shapeId="0" xr:uid="{CE322049-D481-4356-B05E-EB151073049A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Current:  80, 513
Equip:  80, 943</t>
        </r>
      </text>
    </comment>
    <comment ref="CA6" authorId="0" shapeId="0" xr:uid="{50A72628-AF45-43A2-9722-A3ED1A0438FD}">
      <text>
        <r>
          <rPr>
            <b/>
            <sz val="9"/>
            <color indexed="81"/>
            <rFont val="Tahoma"/>
            <family val="2"/>
          </rPr>
          <t>Katie Buchanan:</t>
        </r>
        <r>
          <rPr>
            <sz val="9"/>
            <color indexed="81"/>
            <rFont val="Tahoma"/>
            <family val="2"/>
          </rPr>
          <t xml:space="preserve">
Obj code 539750</t>
        </r>
      </text>
    </comment>
    <comment ref="CB6" authorId="0" shapeId="0" xr:uid="{426294ED-59CB-48ED-BA3A-0EA6243EF841}">
      <text>
        <r>
          <rPr>
            <b/>
            <sz val="9"/>
            <color indexed="81"/>
            <rFont val="Tahoma"/>
            <family val="2"/>
          </rPr>
          <t>Sona Nyaichyai</t>
        </r>
        <r>
          <rPr>
            <sz val="9"/>
            <color indexed="81"/>
            <rFont val="Tahoma"/>
            <family val="2"/>
          </rPr>
          <t xml:space="preserve">
Obj code 539750</t>
        </r>
      </text>
    </comment>
    <comment ref="E27" authorId="3" shapeId="0" xr:uid="{0806DEA5-DC14-4BB7-9650-807749843758}">
      <text>
        <t>[Threaded comment]
Your version of Excel allows you to read this threaded comment; however, any edits to it will get removed if the file is opened in a newer version of Excel. Learn more: https://go.microsoft.com/fwlink/?linkid=870924
Comment:
    Memo-03/23/2022
Compliance review conducted by NCCS office 09/29/2021 - $9155.00
Reply:
    Memo 06/24/2022 Compliance review conducted by NCCS Office 06/23/2022 - $88744.00</t>
      </text>
    </comment>
    <comment ref="E42" authorId="4" shapeId="0" xr:uid="{752E6ECC-B272-4E96-B16F-D38D40A2F05F}">
      <text>
        <t>[Threaded comment]
Your version of Excel allows you to read this threaded comment; however, any edits to it will get removed if the file is opened in a newer version of Excel. Learn more: https://go.microsoft.com/fwlink/?linkid=870924
Comment:
    Memo- 06/06/2022
Compliance review conducted by NCCS office 06/03/2022</t>
      </text>
    </comment>
    <comment ref="E49" authorId="5" shapeId="0" xr:uid="{2F8AFAB8-6E0E-493D-A17F-4275D0D0EFE1}">
      <text>
        <t>[Threaded comment]
Your version of Excel allows you to read this threaded comment; however, any edits to it will get removed if the file is opened in a newer version of Excel. Learn more: https://go.microsoft.com/fwlink/?linkid=870924
Comment:
    Budget recall memo 06/22/2022</t>
      </text>
    </comment>
  </commentList>
</comments>
</file>

<file path=xl/sharedStrings.xml><?xml version="1.0" encoding="utf-8"?>
<sst xmlns="http://schemas.openxmlformats.org/spreadsheetml/2006/main" count="804" uniqueCount="353">
  <si>
    <t>TOTAL</t>
  </si>
  <si>
    <t>ALLOCATION</t>
  </si>
  <si>
    <t>ALAMANCE CC</t>
  </si>
  <si>
    <t>ASHEVILLE-BUNCOMBE TCC</t>
  </si>
  <si>
    <t>BEAUFORT CC</t>
  </si>
  <si>
    <t>BLADEN CC</t>
  </si>
  <si>
    <t>BLUE RIDGE CC</t>
  </si>
  <si>
    <t>BRUNSWICK CC</t>
  </si>
  <si>
    <t>CALDWELL CC</t>
  </si>
  <si>
    <t>CAPE FEAR CC</t>
  </si>
  <si>
    <t>CARTERET CC</t>
  </si>
  <si>
    <t>CATAWBA VALLEY CC</t>
  </si>
  <si>
    <t>CENTRAL CAROLINA CC</t>
  </si>
  <si>
    <t>CENTRAL PIEDMONT CC</t>
  </si>
  <si>
    <t>CLEVELAND CC</t>
  </si>
  <si>
    <t>COASTAL CAROLINA CC</t>
  </si>
  <si>
    <t>COLLEGE OF THE ALBEMARLE</t>
  </si>
  <si>
    <t>CRAVEN CC</t>
  </si>
  <si>
    <t>DURHAM TCC</t>
  </si>
  <si>
    <t>EDGECOMBE CC</t>
  </si>
  <si>
    <t>FAYETTEVILLE TCC</t>
  </si>
  <si>
    <t>FORSYTH TCC</t>
  </si>
  <si>
    <t>GASTON CC</t>
  </si>
  <si>
    <t>GUILFORD TCC</t>
  </si>
  <si>
    <t>HALIFAX CC</t>
  </si>
  <si>
    <t>HAYWOOD CC</t>
  </si>
  <si>
    <t>ISOTHERMAL CC</t>
  </si>
  <si>
    <t>JAMES SPRUNT CC</t>
  </si>
  <si>
    <t>JOHNSTON CC</t>
  </si>
  <si>
    <t>LENOIR CC</t>
  </si>
  <si>
    <t>MARTIN CC</t>
  </si>
  <si>
    <t>MAYLAND CC</t>
  </si>
  <si>
    <t>MCDOWELL CC</t>
  </si>
  <si>
    <t>MITCHELL CC</t>
  </si>
  <si>
    <t>MONTGOMERY CC</t>
  </si>
  <si>
    <t>NASH CC</t>
  </si>
  <si>
    <t>PAMLICO CC</t>
  </si>
  <si>
    <t>PIEDMONT CC</t>
  </si>
  <si>
    <t>PITT CC</t>
  </si>
  <si>
    <t>RANDOLPH CC</t>
  </si>
  <si>
    <t>RICHMOND CC</t>
  </si>
  <si>
    <t>ROANOKE-CHOWAN CC</t>
  </si>
  <si>
    <t>ROBESON CC</t>
  </si>
  <si>
    <t>ROCKINGHAM CC</t>
  </si>
  <si>
    <t>ROWAN-CABARRUS CC</t>
  </si>
  <si>
    <t>SAMPSON CC</t>
  </si>
  <si>
    <t>SANDHILLS CC</t>
  </si>
  <si>
    <t>SOUTH PIEDMONT CC</t>
  </si>
  <si>
    <t>SOUTHEASTERN CC</t>
  </si>
  <si>
    <t>SOUTHWESTERN CC</t>
  </si>
  <si>
    <t>STANLY CC</t>
  </si>
  <si>
    <t>SURRY CC</t>
  </si>
  <si>
    <t>TRI-COUNTY CC</t>
  </si>
  <si>
    <t>VANCE-GRANVILLE CC</t>
  </si>
  <si>
    <t>WAKE TCC</t>
  </si>
  <si>
    <t>WAYNE CC</t>
  </si>
  <si>
    <t>WESTERN PIEDMONT CC</t>
  </si>
  <si>
    <t>WILKES CC</t>
  </si>
  <si>
    <t>WILSON CC</t>
  </si>
  <si>
    <t>Purpose 361</t>
  </si>
  <si>
    <t>Ongoing</t>
  </si>
  <si>
    <t>NUMBER</t>
  </si>
  <si>
    <t>PURPOSE:</t>
  </si>
  <si>
    <t>INSTRUCTIONS:</t>
  </si>
  <si>
    <t xml:space="preserve">The spreadsheet is posted to the NCCCS website on the last day of each month. </t>
  </si>
  <si>
    <t>Colleges should use this spreadsheet to verify the amounts agree with their budget each month.</t>
  </si>
  <si>
    <t>Create spreadsheet of each approved allocation/reversion a college receives throughout the fiscal year.</t>
  </si>
  <si>
    <t>This is done so budget figures are up-to-date in CBAS for college use and to provide a breakdown in spreadsheet form of colleges' budget by vocation and/or purpose code.</t>
  </si>
  <si>
    <t>Only approved budget transactions are keyed into CBAS and the working budget spreadsheet.</t>
  </si>
  <si>
    <t>Approved budget transactions that need to be posted are typically emailed to the individual in State Aid that maintains the budget spreadsheet and posts budget item to CBAS.</t>
  </si>
  <si>
    <t>The spreadsheet's columns are organized by purpose and/or voc code, then by date of transaction.</t>
  </si>
  <si>
    <t>Colunm A:</t>
  </si>
  <si>
    <t>Institution number of the community college</t>
  </si>
  <si>
    <t xml:space="preserve">* </t>
  </si>
  <si>
    <t>Colunm B:</t>
  </si>
  <si>
    <t>Name of the community college</t>
  </si>
  <si>
    <t>Colunm C:</t>
  </si>
  <si>
    <t>Total Allocation (sum of all columns for a college)</t>
  </si>
  <si>
    <t>Colunm D:</t>
  </si>
  <si>
    <t>Colunm E, F,…:</t>
  </si>
  <si>
    <t>Original/Net Allocation - this is the formula budget allotted to the colleges in the NC General Assempbly budget</t>
  </si>
  <si>
    <t>Additional allocations/revesions that fall outside of the formula budget</t>
  </si>
  <si>
    <t>On the last business day of each month, State Aid posts that month's budget spreadsheet to the NCCCS website.  This is used by the colleges in preparing their monthly financial</t>
  </si>
  <si>
    <t>reporting to the System Office and to ensure their budget is posted at the college appropriately.</t>
  </si>
  <si>
    <t xml:space="preserve">   </t>
  </si>
  <si>
    <t xml:space="preserve">After the budget transaction is keyed into CBAS, post the same transaction on the working budget spreadsheet. </t>
  </si>
  <si>
    <t>Verifying Budget Spreadsheet entries to CBAS:</t>
  </si>
  <si>
    <t xml:space="preserve">It is important to verify that what has been keyed for that month to the budget spreadsheet matches what has been keyed into the CBAS budget module.  This ensures that </t>
  </si>
  <si>
    <t>what State Aid reports to the colleges matches what is in the system-wide budget.</t>
  </si>
  <si>
    <t>To do this, run the System-Wide Budget Reporting (XBOST) process in CBAS.  This process is outlined on page 28 of the CBAS Budget Module User Guide.</t>
  </si>
  <si>
    <t>The amount of the "Net Allotment" column on the final page of the XBOST is the total system-wide budget, fiscal year to date.</t>
  </si>
  <si>
    <t>If all transactions for the month keyed into CBAS match what was keyed to the budget spreadsheet, the the "Net Allotment" total in CBAS will be the same as the</t>
  </si>
  <si>
    <t>"Total Allocation" total from the spreadsheet.</t>
  </si>
  <si>
    <t>Posting Budget Spreadsheet to NCCCS Website:</t>
  </si>
  <si>
    <t>On the last business day of each month, State Aid posts that month's budget spreadsheet to the NCCCS website.  This is used by the colleges in preparing their monthly</t>
  </si>
  <si>
    <t>financial reporting to the System Office and to ensure their budget is posted at the college appropriately.</t>
  </si>
  <si>
    <t>Steps:</t>
  </si>
  <si>
    <t>(2)  Once the working budget spreadsheet is correct, save a copy of this spreadsheet at the following file path:  S:\BusinessFinance\StateAidFunds\Budget Detail\Budget Detail 20xx-20xx.</t>
  </si>
  <si>
    <t xml:space="preserve">        There is a folder titled "Monthly SS for Website".  Save the working budget spreadsheet here using the "Save As" function, and re-name it with the current month and year.</t>
  </si>
  <si>
    <t xml:space="preserve">        This is done so that State Aid has a snap-shot of each month's system-wide budget saved, and so that the Working BD Spreadsheet continues to be used to add to next month's</t>
  </si>
  <si>
    <t xml:space="preserve">        transactions to it.</t>
  </si>
  <si>
    <t xml:space="preserve">(3)  Send an email to the Director of Systems Accounting and the Systems Accountant.  Attach the current month's spreadsheet and request they have it posted to the NCCCS </t>
  </si>
  <si>
    <t>(1)  Verify budget spreadsheet entries to CBAS, as explained above.  Reasearch and correct any keying errors.</t>
  </si>
  <si>
    <t>(4)  When complete, Systems Accounting will respond that the spreadsheet has been posted.</t>
  </si>
  <si>
    <t>(5)  Verify that the correct spreadsheet has been posted at above site.</t>
  </si>
  <si>
    <r>
      <t xml:space="preserve">(6)  Once verified, notify that colleges' business offices via email (to business officers and CFOs at </t>
    </r>
    <r>
      <rPr>
        <b/>
        <sz val="11"/>
        <color theme="1"/>
        <rFont val="Calibri"/>
        <family val="2"/>
        <scheme val="minor"/>
      </rPr>
      <t>cc-businessoff@nccommunitycolleges.edu</t>
    </r>
    <r>
      <rPr>
        <sz val="11"/>
        <color theme="1"/>
        <rFont val="Calibri"/>
        <family val="2"/>
        <scheme val="minor"/>
      </rPr>
      <t xml:space="preserve"> and controllers and bookkeepers at</t>
    </r>
  </si>
  <si>
    <r>
      <t xml:space="preserve">        website:  </t>
    </r>
    <r>
      <rPr>
        <b/>
        <sz val="11"/>
        <color theme="1"/>
        <rFont val="Calibri"/>
        <family val="2"/>
        <scheme val="minor"/>
      </rPr>
      <t>http://www.nccommunitycolleges.edu/finance-operations/budget-accounting/state-aid</t>
    </r>
    <r>
      <rPr>
        <sz val="11"/>
        <color theme="1"/>
        <rFont val="Calibri"/>
        <family val="2"/>
        <scheme val="minor"/>
      </rPr>
      <t>.</t>
    </r>
  </si>
  <si>
    <r>
      <t xml:space="preserve">        </t>
    </r>
    <r>
      <rPr>
        <b/>
        <sz val="11"/>
        <color theme="1"/>
        <rFont val="Calibri"/>
        <family val="2"/>
        <scheme val="minor"/>
      </rPr>
      <t>cc-contbookkeep@nccommunitycolleges.edu</t>
    </r>
    <r>
      <rPr>
        <sz val="11"/>
        <color theme="1"/>
        <rFont val="Calibri"/>
        <family val="2"/>
        <scheme val="minor"/>
      </rPr>
      <t>) that the current month's budget spreadsheet has been posted, providing the website to them.</t>
    </r>
  </si>
  <si>
    <t xml:space="preserve">  </t>
  </si>
  <si>
    <t>STATE GENERAL FUNDS</t>
  </si>
  <si>
    <t>Equipment</t>
  </si>
  <si>
    <t>Carryforward</t>
  </si>
  <si>
    <t>Purp 920, Voc 97</t>
  </si>
  <si>
    <t xml:space="preserve"> </t>
  </si>
  <si>
    <t>Purp 930, Voc 97</t>
  </si>
  <si>
    <t>Purp 321, Voc 97</t>
  </si>
  <si>
    <t>Other PBF</t>
  </si>
  <si>
    <t>Voc 97</t>
  </si>
  <si>
    <t>7/1/20 - 6/30/21</t>
  </si>
  <si>
    <t>Funds:  7/1/20 - 6/30/21</t>
  </si>
  <si>
    <t>REVERSION</t>
  </si>
  <si>
    <t>REALLOCATION</t>
  </si>
  <si>
    <t>Rev:  Ongoing</t>
  </si>
  <si>
    <t>DAVIDSON-DAVIE CC</t>
  </si>
  <si>
    <t>Customized Training</t>
  </si>
  <si>
    <t>Purpose 365</t>
  </si>
  <si>
    <t>Bus/Ind Support - Instructional</t>
  </si>
  <si>
    <t>Regional Trainers</t>
  </si>
  <si>
    <t>Projects</t>
  </si>
  <si>
    <t>Basic Skills Performance Based Funding</t>
  </si>
  <si>
    <t>Inst. Resources</t>
  </si>
  <si>
    <t>Carryforward from 20/21</t>
  </si>
  <si>
    <t>STATE BOARD RESERVE FUNDS</t>
  </si>
  <si>
    <t>Law Enforcement Officer Training</t>
  </si>
  <si>
    <t>Voc 30</t>
  </si>
  <si>
    <t>Carryforward to               FY 2021-2022</t>
  </si>
  <si>
    <t>Funds:  7/1/21 - 6/30/22</t>
  </si>
  <si>
    <t>Alloc:  7/29/21</t>
  </si>
  <si>
    <t>Mental Health and Safety</t>
  </si>
  <si>
    <t>Alloc:  7/29/2021</t>
  </si>
  <si>
    <t>Virtual Learning</t>
  </si>
  <si>
    <t>Community Centers</t>
  </si>
  <si>
    <t>Voc 31</t>
  </si>
  <si>
    <t>NC Motorcycle</t>
  </si>
  <si>
    <t>Safety</t>
  </si>
  <si>
    <t>Voc 45</t>
  </si>
  <si>
    <t>MOTORCYCLE REGIST TAX</t>
  </si>
  <si>
    <t>Lead College</t>
  </si>
  <si>
    <t>Voc 56</t>
  </si>
  <si>
    <t>Career/College Ready Graduate Funds</t>
  </si>
  <si>
    <t>Small College Prison (Designated)</t>
  </si>
  <si>
    <t>Voc 81</t>
  </si>
  <si>
    <t>Small College Prison (Discretionary)</t>
  </si>
  <si>
    <t>Voc 82</t>
  </si>
  <si>
    <t>Minority</t>
  </si>
  <si>
    <t>Male</t>
  </si>
  <si>
    <t>Voc 94</t>
  </si>
  <si>
    <t>Purp 360, Voc 80</t>
  </si>
  <si>
    <t>7/1/21 - 6/30/22</t>
  </si>
  <si>
    <t>TOBACCO TRUST FUND</t>
  </si>
  <si>
    <t>Project Skill Up</t>
  </si>
  <si>
    <t>US DEPT. OF LABOR</t>
  </si>
  <si>
    <t>Apprenticeship Regional Coordinator Colleges</t>
  </si>
  <si>
    <t>BioNetwork</t>
  </si>
  <si>
    <t>Host Colleges</t>
  </si>
  <si>
    <t>Funds:  7/1/21 - 10/31/21</t>
  </si>
  <si>
    <t>GOLDEN LEAF FOUNDATION</t>
  </si>
  <si>
    <t>Golden Leaf</t>
  </si>
  <si>
    <t>Scholars</t>
  </si>
  <si>
    <t>Voc 80, Purp 358</t>
  </si>
  <si>
    <t>Voc 80, Purp 367</t>
  </si>
  <si>
    <t>Voc 80, Purp 369</t>
  </si>
  <si>
    <t>Voc 80, Purp 550</t>
  </si>
  <si>
    <t>NC Career Coach</t>
  </si>
  <si>
    <t>Voc 79</t>
  </si>
  <si>
    <t>3rd Year of FY 2019-2022 Cohort</t>
  </si>
  <si>
    <t>2nd Year of FY 2020-2023 Cohort</t>
  </si>
  <si>
    <t>Alloc: 7/30/21</t>
  </si>
  <si>
    <t>WORKING</t>
  </si>
  <si>
    <t>Alloc:  8/5/21</t>
  </si>
  <si>
    <t>GEAR UP</t>
  </si>
  <si>
    <t>US DEPT. OF EDUCATION</t>
  </si>
  <si>
    <t>Rev:  8/9/21</t>
  </si>
  <si>
    <t>Realloc:  8/9/21</t>
  </si>
  <si>
    <t>Longleaf</t>
  </si>
  <si>
    <t>Complete</t>
  </si>
  <si>
    <t>Voc 80, Purp 553</t>
  </si>
  <si>
    <t>Alloc:  8/9/21</t>
  </si>
  <si>
    <t>Funds:  7/1/21 - 9/30/23</t>
  </si>
  <si>
    <t>GEER (CRRSA, HEERF II)</t>
  </si>
  <si>
    <t>Voc 80, Purp 513</t>
  </si>
  <si>
    <t>Alloc:  8/26/21</t>
  </si>
  <si>
    <t>2020 CARES ACT</t>
  </si>
  <si>
    <t>PPE &amp; COVID-19 Testing</t>
  </si>
  <si>
    <t>Voc 80, Purp 942</t>
  </si>
  <si>
    <t>Healthcare &amp; 1st Responder Prog Equip</t>
  </si>
  <si>
    <t>Funds:  7/1/21 - 12/30/21</t>
  </si>
  <si>
    <t>PPE Equipment Testing</t>
  </si>
  <si>
    <t>Voc 80, Purp 941</t>
  </si>
  <si>
    <t>Voc 80, Purp 511</t>
  </si>
  <si>
    <t>College/Career Counselors &amp; Acad Adv</t>
  </si>
  <si>
    <t>Voc 80, Purp 431</t>
  </si>
  <si>
    <t>Rural College Broadband Access</t>
  </si>
  <si>
    <t>Voc 80, Purp 362</t>
  </si>
  <si>
    <t>SBC Counseling</t>
  </si>
  <si>
    <t>Voc 80, Purp 514</t>
  </si>
  <si>
    <t>Support Online Testing</t>
  </si>
  <si>
    <t>Virtual Student Tutoring</t>
  </si>
  <si>
    <t>Voc 80, Purp 512</t>
  </si>
  <si>
    <t>Alloc:  8/31/21</t>
  </si>
  <si>
    <t>Voc 80, Purp 368</t>
  </si>
  <si>
    <t>Online Skills Labs</t>
  </si>
  <si>
    <t>Quality Matters</t>
  </si>
  <si>
    <t>Voc 80, Purp 552</t>
  </si>
  <si>
    <t>Commitment</t>
  </si>
  <si>
    <t>Voc 80, Purp 551</t>
  </si>
  <si>
    <t>Funds:  7/1/21 - 9/30/22</t>
  </si>
  <si>
    <t>Scholarships</t>
  </si>
  <si>
    <t>GEER</t>
  </si>
  <si>
    <t>Alloc:  9/14/21</t>
  </si>
  <si>
    <t>Alloc:  9/13/21</t>
  </si>
  <si>
    <t>FY 2021-2022</t>
  </si>
  <si>
    <t>Alloc:  Ongoing</t>
  </si>
  <si>
    <t>Addl Allocation FY 2021-22</t>
  </si>
  <si>
    <t>Alloc:  9/17/21</t>
  </si>
  <si>
    <t>Alloc:  9/21/21</t>
  </si>
  <si>
    <t>Voc 75</t>
  </si>
  <si>
    <t>Corrections Ed &amp; Other Institutionalized Ind.</t>
  </si>
  <si>
    <t>WIOA, Title II:  AEFLA                            Section 225</t>
  </si>
  <si>
    <t>Alloc:  9/15/21</t>
  </si>
  <si>
    <t>Federal Basic Skills</t>
  </si>
  <si>
    <t>WIOA, Title II:  AEFLA                            Section 231</t>
  </si>
  <si>
    <t>Voc 74 &amp; 97</t>
  </si>
  <si>
    <t>Voc 76, Purp 373</t>
  </si>
  <si>
    <t>WIOA, Title II:  AEFLA                            Section 243</t>
  </si>
  <si>
    <t>Integrated English Lit &amp; Civics Ed (IELCE)</t>
  </si>
  <si>
    <t>Alloc:  9/27/21</t>
  </si>
  <si>
    <t>Voc 84</t>
  </si>
  <si>
    <t>Recidivism Pilot</t>
  </si>
  <si>
    <t>Project</t>
  </si>
  <si>
    <t>Alloc:  10/22/21</t>
  </si>
  <si>
    <t>Additional allocation</t>
  </si>
  <si>
    <t>Alloc:10/25/2021</t>
  </si>
  <si>
    <t xml:space="preserve">Pilot Digital Literacy Training for Career &amp; College Readiness Program </t>
  </si>
  <si>
    <t>FY 2021-22</t>
  </si>
  <si>
    <t>Voc 80, Purp 374</t>
  </si>
  <si>
    <t>Alloc:  10/26/21</t>
  </si>
  <si>
    <t>CTE BASIC GRANT</t>
  </si>
  <si>
    <t>Alloc: 10/29/2021</t>
  </si>
  <si>
    <t>Funds:07/01/21-06/30/21</t>
  </si>
  <si>
    <t xml:space="preserve">Improving Career &amp; Training Education </t>
  </si>
  <si>
    <t xml:space="preserve"> Carryforward to            FY 2021-2022</t>
  </si>
  <si>
    <t>Voc 10-19</t>
  </si>
  <si>
    <t xml:space="preserve">Original/Net </t>
  </si>
  <si>
    <t>Alloc:12/09/21</t>
  </si>
  <si>
    <t>Funds:  12/1/21 - 6/30/22</t>
  </si>
  <si>
    <t>Voc 73, Purp 374</t>
  </si>
  <si>
    <t>US Dept. OF EDUCATION</t>
  </si>
  <si>
    <t>US DEPT OF EDUCATION</t>
  </si>
  <si>
    <t>Alloc: 12/09/21</t>
  </si>
  <si>
    <t>Funds:  11/1/21 - 6/30/22</t>
  </si>
  <si>
    <t>Pre-Apprenticeship Implementation</t>
  </si>
  <si>
    <t>WIOA,'Title II AEFLA        Section 243</t>
  </si>
  <si>
    <t xml:space="preserve"> Digital Literacy Training Pilot, Phase 3</t>
  </si>
  <si>
    <t xml:space="preserve">WIOA-AEFLA State leadership funds </t>
  </si>
  <si>
    <t>Voc 77, Purp 373</t>
  </si>
  <si>
    <t>State Fiscal Revovery Fund</t>
  </si>
  <si>
    <t>Alloc: 01/05/2022</t>
  </si>
  <si>
    <t>Appropriations Act (session Law 2021-180) Bonuses</t>
  </si>
  <si>
    <t>Alloc: 01/12/2022</t>
  </si>
  <si>
    <t>Alloc:  01/13/2022</t>
  </si>
  <si>
    <t>Data Collection</t>
  </si>
  <si>
    <t>Longevity</t>
  </si>
  <si>
    <t>Alloc:  1/20/21</t>
  </si>
  <si>
    <t>State &amp; Local employees</t>
  </si>
  <si>
    <t>Voc 52</t>
  </si>
  <si>
    <t>Alloc:02/07/2022</t>
  </si>
  <si>
    <t>Funds: 01/01/22-06/30/22</t>
  </si>
  <si>
    <t xml:space="preserve">Adult Learner Pilot </t>
  </si>
  <si>
    <t>Target adult learners</t>
  </si>
  <si>
    <t>Voc 32</t>
  </si>
  <si>
    <t>Alloc: 02/10/2022</t>
  </si>
  <si>
    <t>Alloc: 02/15/2022</t>
  </si>
  <si>
    <t>Alloc:  02/15/2022</t>
  </si>
  <si>
    <t>Funds: 12/01/21-06/30/22</t>
  </si>
  <si>
    <t>Additional funding - State &amp; Local employees</t>
  </si>
  <si>
    <t>Funds:  7/1/21 - 12/31/22</t>
  </si>
  <si>
    <t>Alloc: 02/23/2022</t>
  </si>
  <si>
    <t>FY2021-2022</t>
  </si>
  <si>
    <t>Voc 80, Purp 366</t>
  </si>
  <si>
    <t>Marketing &amp; Outreach for  Apprenticeship</t>
  </si>
  <si>
    <t>Funds: 07/1/21-06/30/22</t>
  </si>
  <si>
    <t>Alloc:  02/25/22</t>
  </si>
  <si>
    <t>Faculty Recruitment and Retention FY 2021-22</t>
  </si>
  <si>
    <t>Appropriation Act (Session Law 2021-180)</t>
  </si>
  <si>
    <t>Alloc: 03/15/2022</t>
  </si>
  <si>
    <t>Recall</t>
  </si>
  <si>
    <t>Alloc:  03/17/2022</t>
  </si>
  <si>
    <t>Funds:  02/01/22 - 6/30/22</t>
  </si>
  <si>
    <t>Alloc:  03/21/2022</t>
  </si>
  <si>
    <t xml:space="preserve">     FY 2021-2022</t>
  </si>
  <si>
    <t>Small College Prison</t>
  </si>
  <si>
    <t>FTE Audit Reversion</t>
  </si>
  <si>
    <t>Reversion</t>
  </si>
  <si>
    <t>Alloc:03/28/2022</t>
  </si>
  <si>
    <t>Funds:03/28/22-06/30/22</t>
  </si>
  <si>
    <t>Golden Leaf- Additional allocation</t>
  </si>
  <si>
    <t>Golden Leaf- Buget recall</t>
  </si>
  <si>
    <t>Scholarship</t>
  </si>
  <si>
    <t>Alloc:03/24/2022</t>
  </si>
  <si>
    <t>Funds:  3/1/22 - 6/30/22</t>
  </si>
  <si>
    <t>Support Phase 1 Design IELCE Career</t>
  </si>
  <si>
    <t>Alloc: 03/21/2022</t>
  </si>
  <si>
    <t>Voc 60</t>
  </si>
  <si>
    <t>Funds: 03/01/22-06/30/22</t>
  </si>
  <si>
    <t>RISE UP Training FY 2021-22</t>
  </si>
  <si>
    <t>Alloc:  4/12/2022</t>
  </si>
  <si>
    <t>Funds:  4/8/2022 - 6/30/22</t>
  </si>
  <si>
    <t>Biotechnology Curriculum Programs</t>
  </si>
  <si>
    <t>Biotechnology Lead College</t>
  </si>
  <si>
    <t>Alloc: 04/12/2022</t>
  </si>
  <si>
    <t>State General Fund</t>
  </si>
  <si>
    <t>Alloc: 04/22/22</t>
  </si>
  <si>
    <t>Short-Term Workforce Development Grant</t>
  </si>
  <si>
    <t>Sate General Fund</t>
  </si>
  <si>
    <t>Alloc: 04/26/22</t>
  </si>
  <si>
    <t>Funds: 04/01/22-06/30/22</t>
  </si>
  <si>
    <t>Intellectual &amp; Development Disabilities (IDD)</t>
  </si>
  <si>
    <t>Student Pilot program FY 2021-22</t>
  </si>
  <si>
    <t>Voc 80, Purp 525</t>
  </si>
  <si>
    <t xml:space="preserve">short-term workforce traning </t>
  </si>
  <si>
    <t>Alloc:04/28/2022</t>
  </si>
  <si>
    <t>Alloc:04/28/22</t>
  </si>
  <si>
    <t>Funds: 05/01/22-09/30/23</t>
  </si>
  <si>
    <t>Summer Accelerator Grant Program</t>
  </si>
  <si>
    <t>Voc 80, Purp 554</t>
  </si>
  <si>
    <t>Voc 80, Purp 555</t>
  </si>
  <si>
    <t>Alloc: 04/28/2022</t>
  </si>
  <si>
    <t>Office of State Budget &amp; Mgmt.</t>
  </si>
  <si>
    <t>Alloc : 04/29/2022</t>
  </si>
  <si>
    <t>Funds:  7/1/21 -06/30/22</t>
  </si>
  <si>
    <t>Voc 80, Purp  432</t>
  </si>
  <si>
    <t xml:space="preserve">Moodle Hosting Services </t>
  </si>
  <si>
    <t>Rev:  04/29/22</t>
  </si>
  <si>
    <t>Alloc:  05/06/2022</t>
  </si>
  <si>
    <t>Funds:04/22/22 - 6/30/22</t>
  </si>
  <si>
    <t>Alloc: 05/06/2022</t>
  </si>
  <si>
    <t>Alloc: 05/11/2022</t>
  </si>
  <si>
    <t>Alloc:05/26/2022</t>
  </si>
  <si>
    <t>Alloc: 09/09/2022</t>
  </si>
  <si>
    <t>Additional funding</t>
  </si>
  <si>
    <t>Alloc: 06/17/2022</t>
  </si>
  <si>
    <t>Alloc: 06/16/2022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</si>
</sst>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FF0000"/>
      <name val="Calibri"/>
      <family val="2"/>
      <scheme val="minor"/>
    </font>
    <font>
      <sz val="9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EC2"/>
        <bgColor indexed="64"/>
      </patternFill>
    </fill>
    <fill>
      <patternFill patternType="solid">
        <fgColor rgb="FFAB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9DFDD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82">
    <xf numFmtId="0" fontId="0" fillId="0" borderId="0" xfId="0"/>
    <xf numFmtId="14" fontId="1" fillId="0" borderId="0" xfId="0" applyNumberFormat="1" applyFont="1"/>
    <xf numFmtId="0" fontId="0" fillId="0" borderId="0" xfId="0" applyFont="1"/>
    <xf numFmtId="4" fontId="0" fillId="0" borderId="0" xfId="0" applyNumberFormat="1" applyFont="1"/>
    <xf numFmtId="0" fontId="9" fillId="0" borderId="0" xfId="0" applyFont="1"/>
    <xf numFmtId="0" fontId="7" fillId="0" borderId="0" xfId="0" applyFont="1" applyFill="1"/>
    <xf numFmtId="4" fontId="4" fillId="0" borderId="0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43" fontId="0" fillId="2" borderId="0" xfId="1" applyFont="1" applyFill="1" applyAlignment="1">
      <alignment horizontal="center"/>
    </xf>
    <xf numFmtId="43" fontId="0" fillId="0" borderId="0" xfId="1" applyFont="1"/>
    <xf numFmtId="43" fontId="0" fillId="0" borderId="0" xfId="1" applyFont="1" applyFill="1"/>
    <xf numFmtId="0" fontId="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Font="1" applyProtection="1"/>
    <xf numFmtId="0" fontId="12" fillId="0" borderId="0" xfId="0" applyFont="1"/>
    <xf numFmtId="0" fontId="12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Font="1" applyAlignment="1" applyProtection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/>
    <xf numFmtId="4" fontId="0" fillId="0" borderId="0" xfId="0" applyNumberFormat="1" applyFont="1" applyBorder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14" fontId="5" fillId="2" borderId="4" xfId="0" quotePrefix="1" applyNumberFormat="1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43" fontId="0" fillId="0" borderId="4" xfId="1" applyFont="1" applyBorder="1" applyAlignment="1">
      <alignment horizontal="center"/>
    </xf>
    <xf numFmtId="43" fontId="0" fillId="0" borderId="4" xfId="1" applyFont="1" applyFill="1" applyBorder="1" applyAlignment="1">
      <alignment horizontal="center"/>
    </xf>
    <xf numFmtId="4" fontId="0" fillId="0" borderId="0" xfId="0" applyNumberFormat="1" applyFont="1" applyAlignment="1">
      <alignment horizontal="center"/>
    </xf>
    <xf numFmtId="4" fontId="0" fillId="0" borderId="0" xfId="0" applyNumberFormat="1" applyFont="1" applyAlignment="1" applyProtection="1">
      <alignment horizontal="center"/>
    </xf>
    <xf numFmtId="4" fontId="1" fillId="0" borderId="3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4" fontId="0" fillId="0" borderId="0" xfId="0" applyNumberFormat="1" applyFont="1" applyBorder="1" applyProtection="1"/>
    <xf numFmtId="4" fontId="0" fillId="0" borderId="0" xfId="0" applyNumberFormat="1" applyFont="1" applyBorder="1" applyAlignment="1" applyProtection="1">
      <alignment wrapText="1"/>
    </xf>
    <xf numFmtId="4" fontId="0" fillId="0" borderId="0" xfId="0" applyNumberFormat="1" applyFont="1" applyBorder="1" applyAlignment="1" applyProtection="1">
      <alignment horizontal="right"/>
    </xf>
    <xf numFmtId="43" fontId="0" fillId="0" borderId="3" xfId="1" applyFont="1" applyFill="1" applyBorder="1"/>
    <xf numFmtId="43" fontId="0" fillId="0" borderId="4" xfId="1" applyFont="1" applyFill="1" applyBorder="1"/>
    <xf numFmtId="43" fontId="0" fillId="0" borderId="6" xfId="1" applyFont="1" applyFill="1" applyBorder="1"/>
    <xf numFmtId="0" fontId="7" fillId="0" borderId="0" xfId="0" applyFont="1" applyFill="1" applyAlignment="1">
      <alignment vertical="center"/>
    </xf>
    <xf numFmtId="43" fontId="0" fillId="0" borderId="7" xfId="1" applyFont="1" applyFill="1" applyBorder="1"/>
    <xf numFmtId="43" fontId="0" fillId="0" borderId="8" xfId="1" applyFont="1" applyFill="1" applyBorder="1"/>
    <xf numFmtId="43" fontId="0" fillId="0" borderId="2" xfId="1" applyFont="1" applyFill="1" applyBorder="1" applyAlignment="1">
      <alignment horizontal="center"/>
    </xf>
    <xf numFmtId="43" fontId="0" fillId="0" borderId="9" xfId="1" applyFont="1" applyFill="1" applyBorder="1" applyAlignment="1">
      <alignment horizontal="center"/>
    </xf>
    <xf numFmtId="14" fontId="5" fillId="0" borderId="4" xfId="0" quotePrefix="1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/>
    </xf>
    <xf numFmtId="43" fontId="2" fillId="0" borderId="7" xfId="1" applyFont="1" applyFill="1" applyBorder="1" applyAlignment="1"/>
    <xf numFmtId="43" fontId="0" fillId="0" borderId="11" xfId="1" applyFont="1" applyFill="1" applyBorder="1"/>
    <xf numFmtId="43" fontId="8" fillId="0" borderId="12" xfId="1" applyFont="1" applyFill="1" applyBorder="1" applyAlignment="1"/>
    <xf numFmtId="4" fontId="1" fillId="0" borderId="4" xfId="0" applyNumberFormat="1" applyFont="1" applyBorder="1" applyAlignment="1">
      <alignment horizontal="center"/>
    </xf>
    <xf numFmtId="0" fontId="0" fillId="0" borderId="0" xfId="0" applyFont="1" applyFill="1"/>
    <xf numFmtId="4" fontId="0" fillId="0" borderId="0" xfId="0" applyNumberFormat="1" applyFont="1" applyFill="1"/>
    <xf numFmtId="4" fontId="0" fillId="0" borderId="0" xfId="0" applyNumberFormat="1" applyFont="1" applyFill="1" applyBorder="1"/>
    <xf numFmtId="4" fontId="7" fillId="2" borderId="4" xfId="0" quotePrefix="1" applyNumberFormat="1" applyFont="1" applyFill="1" applyBorder="1" applyAlignment="1">
      <alignment horizontal="center" vertical="center" wrapText="1"/>
    </xf>
    <xf numFmtId="4" fontId="0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vertical="center"/>
    </xf>
    <xf numFmtId="0" fontId="17" fillId="0" borderId="0" xfId="0" applyFont="1" applyAlignment="1">
      <alignment horizontal="center"/>
    </xf>
    <xf numFmtId="4" fontId="7" fillId="2" borderId="16" xfId="0" quotePrefix="1" applyNumberFormat="1" applyFont="1" applyFill="1" applyBorder="1" applyAlignment="1">
      <alignment horizontal="center" vertical="center" wrapText="1"/>
    </xf>
    <xf numFmtId="4" fontId="1" fillId="3" borderId="3" xfId="0" applyNumberFormat="1" applyFont="1" applyFill="1" applyBorder="1" applyAlignment="1">
      <alignment horizontal="center"/>
    </xf>
    <xf numFmtId="14" fontId="5" fillId="3" borderId="4" xfId="0" quotePrefix="1" applyNumberFormat="1" applyFont="1" applyFill="1" applyBorder="1" applyAlignment="1">
      <alignment horizontal="center"/>
    </xf>
    <xf numFmtId="14" fontId="1" fillId="3" borderId="4" xfId="0" applyNumberFormat="1" applyFont="1" applyFill="1" applyBorder="1" applyAlignment="1">
      <alignment horizontal="center"/>
    </xf>
    <xf numFmtId="4" fontId="7" fillId="3" borderId="4" xfId="0" quotePrefix="1" applyNumberFormat="1" applyFont="1" applyFill="1" applyBorder="1" applyAlignment="1">
      <alignment horizontal="center" vertical="center" wrapText="1"/>
    </xf>
    <xf numFmtId="43" fontId="0" fillId="0" borderId="6" xfId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4" fontId="1" fillId="4" borderId="3" xfId="0" applyNumberFormat="1" applyFont="1" applyFill="1" applyBorder="1" applyAlignment="1">
      <alignment horizontal="center"/>
    </xf>
    <xf numFmtId="14" fontId="1" fillId="4" borderId="4" xfId="0" applyNumberFormat="1" applyFont="1" applyFill="1" applyBorder="1" applyAlignment="1">
      <alignment horizontal="center"/>
    </xf>
    <xf numFmtId="4" fontId="7" fillId="4" borderId="4" xfId="0" quotePrefix="1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0" applyNumberFormat="1" applyAlignment="1">
      <alignment horizontal="right"/>
    </xf>
    <xf numFmtId="4" fontId="7" fillId="0" borderId="4" xfId="0" quotePrefix="1" applyNumberFormat="1" applyFont="1" applyBorder="1" applyAlignment="1">
      <alignment horizontal="center" vertical="center" wrapText="1"/>
    </xf>
    <xf numFmtId="4" fontId="1" fillId="0" borderId="4" xfId="0" applyNumberFormat="1" applyFont="1" applyFill="1" applyBorder="1" applyAlignment="1">
      <alignment horizontal="center"/>
    </xf>
    <xf numFmtId="14" fontId="5" fillId="0" borderId="4" xfId="0" quotePrefix="1" applyNumberFormat="1" applyFont="1" applyFill="1" applyBorder="1" applyAlignment="1">
      <alignment horizontal="center"/>
    </xf>
    <xf numFmtId="4" fontId="0" fillId="0" borderId="0" xfId="0" applyNumberFormat="1" applyAlignment="1">
      <alignment wrapText="1"/>
    </xf>
    <xf numFmtId="4" fontId="1" fillId="5" borderId="3" xfId="0" applyNumberFormat="1" applyFont="1" applyFill="1" applyBorder="1" applyAlignment="1">
      <alignment horizontal="center"/>
    </xf>
    <xf numFmtId="14" fontId="1" fillId="5" borderId="4" xfId="0" applyNumberFormat="1" applyFont="1" applyFill="1" applyBorder="1" applyAlignment="1">
      <alignment horizontal="center"/>
    </xf>
    <xf numFmtId="4" fontId="7" fillId="5" borderId="16" xfId="0" quotePrefix="1" applyNumberFormat="1" applyFont="1" applyFill="1" applyBorder="1" applyAlignment="1">
      <alignment horizontal="center" vertical="center" wrapText="1"/>
    </xf>
    <xf numFmtId="4" fontId="7" fillId="5" borderId="4" xfId="0" quotePrefix="1" applyNumberFormat="1" applyFont="1" applyFill="1" applyBorder="1" applyAlignment="1">
      <alignment horizontal="center" vertical="center" wrapText="1"/>
    </xf>
    <xf numFmtId="4" fontId="6" fillId="5" borderId="5" xfId="0" applyNumberFormat="1" applyFont="1" applyFill="1" applyBorder="1" applyAlignment="1">
      <alignment horizontal="center"/>
    </xf>
    <xf numFmtId="4" fontId="1" fillId="6" borderId="3" xfId="0" applyNumberFormat="1" applyFont="1" applyFill="1" applyBorder="1" applyAlignment="1">
      <alignment horizontal="center"/>
    </xf>
    <xf numFmtId="14" fontId="1" fillId="6" borderId="4" xfId="0" applyNumberFormat="1" applyFont="1" applyFill="1" applyBorder="1" applyAlignment="1">
      <alignment horizontal="center"/>
    </xf>
    <xf numFmtId="4" fontId="7" fillId="6" borderId="4" xfId="0" quotePrefix="1" applyNumberFormat="1" applyFont="1" applyFill="1" applyBorder="1" applyAlignment="1">
      <alignment horizontal="center" vertical="center" wrapText="1"/>
    </xf>
    <xf numFmtId="4" fontId="7" fillId="0" borderId="4" xfId="0" quotePrefix="1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43" fontId="0" fillId="0" borderId="7" xfId="1" applyFont="1" applyBorder="1" applyAlignment="1">
      <alignment horizontal="center"/>
    </xf>
    <xf numFmtId="4" fontId="1" fillId="7" borderId="3" xfId="0" applyNumberFormat="1" applyFont="1" applyFill="1" applyBorder="1" applyAlignment="1">
      <alignment horizontal="center"/>
    </xf>
    <xf numFmtId="14" fontId="1" fillId="7" borderId="4" xfId="0" applyNumberFormat="1" applyFont="1" applyFill="1" applyBorder="1" applyAlignment="1">
      <alignment horizontal="center"/>
    </xf>
    <xf numFmtId="4" fontId="7" fillId="7" borderId="4" xfId="0" quotePrefix="1" applyNumberFormat="1" applyFont="1" applyFill="1" applyBorder="1" applyAlignment="1">
      <alignment horizontal="center" vertical="center" wrapText="1"/>
    </xf>
    <xf numFmtId="4" fontId="1" fillId="8" borderId="3" xfId="0" applyNumberFormat="1" applyFont="1" applyFill="1" applyBorder="1" applyAlignment="1">
      <alignment horizontal="center"/>
    </xf>
    <xf numFmtId="14" fontId="1" fillId="8" borderId="4" xfId="0" applyNumberFormat="1" applyFont="1" applyFill="1" applyBorder="1" applyAlignment="1">
      <alignment horizontal="center"/>
    </xf>
    <xf numFmtId="4" fontId="7" fillId="8" borderId="4" xfId="0" quotePrefix="1" applyNumberFormat="1" applyFont="1" applyFill="1" applyBorder="1" applyAlignment="1">
      <alignment horizontal="center" vertical="center" wrapText="1"/>
    </xf>
    <xf numFmtId="4" fontId="1" fillId="9" borderId="3" xfId="0" applyNumberFormat="1" applyFont="1" applyFill="1" applyBorder="1" applyAlignment="1">
      <alignment horizontal="center"/>
    </xf>
    <xf numFmtId="14" fontId="1" fillId="9" borderId="4" xfId="0" applyNumberFormat="1" applyFont="1" applyFill="1" applyBorder="1" applyAlignment="1">
      <alignment horizontal="center"/>
    </xf>
    <xf numFmtId="4" fontId="7" fillId="9" borderId="4" xfId="0" quotePrefix="1" applyNumberFormat="1" applyFont="1" applyFill="1" applyBorder="1" applyAlignment="1">
      <alignment horizontal="center" vertical="center" wrapText="1"/>
    </xf>
    <xf numFmtId="4" fontId="1" fillId="10" borderId="3" xfId="0" applyNumberFormat="1" applyFont="1" applyFill="1" applyBorder="1" applyAlignment="1">
      <alignment horizontal="center"/>
    </xf>
    <xf numFmtId="14" fontId="1" fillId="10" borderId="4" xfId="0" applyNumberFormat="1" applyFont="1" applyFill="1" applyBorder="1" applyAlignment="1">
      <alignment horizontal="center"/>
    </xf>
    <xf numFmtId="4" fontId="7" fillId="10" borderId="4" xfId="0" quotePrefix="1" applyNumberFormat="1" applyFont="1" applyFill="1" applyBorder="1" applyAlignment="1">
      <alignment horizontal="center" vertical="center" wrapText="1"/>
    </xf>
    <xf numFmtId="4" fontId="1" fillId="11" borderId="3" xfId="0" applyNumberFormat="1" applyFont="1" applyFill="1" applyBorder="1" applyAlignment="1">
      <alignment horizontal="center"/>
    </xf>
    <xf numFmtId="14" fontId="1" fillId="11" borderId="4" xfId="0" applyNumberFormat="1" applyFont="1" applyFill="1" applyBorder="1" applyAlignment="1">
      <alignment horizontal="center"/>
    </xf>
    <xf numFmtId="4" fontId="7" fillId="11" borderId="4" xfId="0" quotePrefix="1" applyNumberFormat="1" applyFont="1" applyFill="1" applyBorder="1" applyAlignment="1">
      <alignment horizontal="center" vertical="center" wrapText="1"/>
    </xf>
    <xf numFmtId="4" fontId="1" fillId="12" borderId="3" xfId="0" applyNumberFormat="1" applyFont="1" applyFill="1" applyBorder="1" applyAlignment="1">
      <alignment horizontal="center"/>
    </xf>
    <xf numFmtId="14" fontId="1" fillId="12" borderId="4" xfId="0" applyNumberFormat="1" applyFont="1" applyFill="1" applyBorder="1" applyAlignment="1">
      <alignment horizontal="center"/>
    </xf>
    <xf numFmtId="4" fontId="7" fillId="12" borderId="4" xfId="0" quotePrefix="1" applyNumberFormat="1" applyFont="1" applyFill="1" applyBorder="1" applyAlignment="1">
      <alignment horizontal="center" vertical="center" wrapText="1"/>
    </xf>
    <xf numFmtId="4" fontId="1" fillId="13" borderId="3" xfId="0" applyNumberFormat="1" applyFont="1" applyFill="1" applyBorder="1" applyAlignment="1">
      <alignment horizontal="center"/>
    </xf>
    <xf numFmtId="14" fontId="1" fillId="13" borderId="4" xfId="0" applyNumberFormat="1" applyFont="1" applyFill="1" applyBorder="1" applyAlignment="1">
      <alignment horizontal="center"/>
    </xf>
    <xf numFmtId="4" fontId="7" fillId="13" borderId="4" xfId="0" quotePrefix="1" applyNumberFormat="1" applyFont="1" applyFill="1" applyBorder="1" applyAlignment="1">
      <alignment horizontal="center" vertical="center" wrapText="1"/>
    </xf>
    <xf numFmtId="4" fontId="7" fillId="0" borderId="7" xfId="0" quotePrefix="1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/>
    </xf>
    <xf numFmtId="0" fontId="2" fillId="0" borderId="0" xfId="0" applyFont="1" applyFill="1"/>
    <xf numFmtId="43" fontId="0" fillId="0" borderId="7" xfId="1" applyFont="1" applyFill="1" applyBorder="1" applyAlignment="1">
      <alignment horizontal="center"/>
    </xf>
    <xf numFmtId="4" fontId="1" fillId="14" borderId="3" xfId="0" applyNumberFormat="1" applyFont="1" applyFill="1" applyBorder="1" applyAlignment="1">
      <alignment horizontal="center"/>
    </xf>
    <xf numFmtId="14" fontId="1" fillId="14" borderId="4" xfId="0" applyNumberFormat="1" applyFont="1" applyFill="1" applyBorder="1" applyAlignment="1">
      <alignment horizontal="center"/>
    </xf>
    <xf numFmtId="4" fontId="7" fillId="14" borderId="4" xfId="0" quotePrefix="1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4" fontId="0" fillId="0" borderId="0" xfId="0" applyNumberFormat="1" applyFill="1" applyAlignment="1">
      <alignment horizontal="right"/>
    </xf>
    <xf numFmtId="4" fontId="1" fillId="15" borderId="4" xfId="0" applyNumberFormat="1" applyFont="1" applyFill="1" applyBorder="1" applyAlignment="1">
      <alignment horizontal="center"/>
    </xf>
    <xf numFmtId="14" fontId="5" fillId="15" borderId="4" xfId="0" quotePrefix="1" applyNumberFormat="1" applyFont="1" applyFill="1" applyBorder="1" applyAlignment="1">
      <alignment horizontal="center"/>
    </xf>
    <xf numFmtId="4" fontId="7" fillId="15" borderId="4" xfId="0" quotePrefix="1" applyNumberFormat="1" applyFont="1" applyFill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/>
    </xf>
    <xf numFmtId="4" fontId="1" fillId="16" borderId="3" xfId="0" applyNumberFormat="1" applyFont="1" applyFill="1" applyBorder="1" applyAlignment="1">
      <alignment horizontal="center"/>
    </xf>
    <xf numFmtId="14" fontId="1" fillId="16" borderId="4" xfId="0" applyNumberFormat="1" applyFont="1" applyFill="1" applyBorder="1" applyAlignment="1">
      <alignment horizontal="center"/>
    </xf>
    <xf numFmtId="4" fontId="7" fillId="16" borderId="4" xfId="0" quotePrefix="1" applyNumberFormat="1" applyFont="1" applyFill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center"/>
    </xf>
    <xf numFmtId="14" fontId="5" fillId="0" borderId="16" xfId="0" quotePrefix="1" applyNumberFormat="1" applyFont="1" applyBorder="1" applyAlignment="1">
      <alignment horizontal="center"/>
    </xf>
    <xf numFmtId="4" fontId="6" fillId="2" borderId="17" xfId="0" applyNumberFormat="1" applyFont="1" applyFill="1" applyBorder="1" applyAlignment="1">
      <alignment horizontal="center"/>
    </xf>
    <xf numFmtId="43" fontId="18" fillId="0" borderId="18" xfId="1" applyFont="1" applyBorder="1" applyAlignment="1">
      <alignment horizontal="right" vertical="top" shrinkToFit="1"/>
    </xf>
    <xf numFmtId="43" fontId="18" fillId="0" borderId="19" xfId="1" applyFont="1" applyBorder="1" applyAlignment="1">
      <alignment horizontal="right" vertical="top" shrinkToFit="1"/>
    </xf>
    <xf numFmtId="43" fontId="0" fillId="0" borderId="20" xfId="1" applyFont="1" applyFill="1" applyBorder="1" applyAlignment="1">
      <alignment horizontal="center"/>
    </xf>
    <xf numFmtId="43" fontId="0" fillId="0" borderId="21" xfId="1" applyFont="1" applyFill="1" applyBorder="1" applyAlignment="1">
      <alignment horizontal="center"/>
    </xf>
    <xf numFmtId="43" fontId="18" fillId="0" borderId="22" xfId="1" applyFont="1" applyBorder="1" applyAlignment="1">
      <alignment horizontal="right" vertical="top" shrinkToFit="1"/>
    </xf>
    <xf numFmtId="43" fontId="18" fillId="0" borderId="22" xfId="1" applyFont="1" applyFill="1" applyBorder="1" applyAlignment="1">
      <alignment horizontal="right" vertical="top" shrinkToFit="1"/>
    </xf>
    <xf numFmtId="43" fontId="18" fillId="0" borderId="4" xfId="1" applyFont="1" applyBorder="1" applyAlignment="1">
      <alignment horizontal="right" vertical="top" shrinkToFit="1"/>
    </xf>
    <xf numFmtId="43" fontId="18" fillId="0" borderId="6" xfId="1" applyFont="1" applyBorder="1" applyAlignment="1">
      <alignment horizontal="right" vertical="top" shrinkToFit="1"/>
    </xf>
    <xf numFmtId="43" fontId="0" fillId="0" borderId="24" xfId="1" applyFont="1" applyFill="1" applyBorder="1" applyAlignment="1">
      <alignment horizontal="center"/>
    </xf>
    <xf numFmtId="4" fontId="6" fillId="2" borderId="23" xfId="0" applyNumberFormat="1" applyFont="1" applyFill="1" applyBorder="1" applyAlignment="1">
      <alignment horizontal="center"/>
    </xf>
    <xf numFmtId="4" fontId="6" fillId="2" borderId="24" xfId="0" applyNumberFormat="1" applyFont="1" applyFill="1" applyBorder="1" applyAlignment="1">
      <alignment horizontal="center"/>
    </xf>
    <xf numFmtId="43" fontId="18" fillId="0" borderId="4" xfId="1" applyFont="1" applyFill="1" applyBorder="1" applyAlignment="1">
      <alignment horizontal="right" vertical="top" shrinkToFit="1"/>
    </xf>
    <xf numFmtId="43" fontId="0" fillId="0" borderId="4" xfId="1" applyFont="1" applyBorder="1"/>
    <xf numFmtId="43" fontId="0" fillId="0" borderId="6" xfId="1" applyFont="1" applyBorder="1"/>
    <xf numFmtId="4" fontId="1" fillId="8" borderId="4" xfId="0" applyNumberFormat="1" applyFont="1" applyFill="1" applyBorder="1" applyAlignment="1">
      <alignment horizontal="center"/>
    </xf>
    <xf numFmtId="4" fontId="1" fillId="17" borderId="3" xfId="0" applyNumberFormat="1" applyFont="1" applyFill="1" applyBorder="1" applyAlignment="1">
      <alignment horizontal="center"/>
    </xf>
    <xf numFmtId="14" fontId="1" fillId="17" borderId="4" xfId="0" applyNumberFormat="1" applyFont="1" applyFill="1" applyBorder="1" applyAlignment="1">
      <alignment horizontal="center"/>
    </xf>
    <xf numFmtId="4" fontId="7" fillId="17" borderId="4" xfId="0" quotePrefix="1" applyNumberFormat="1" applyFont="1" applyFill="1" applyBorder="1" applyAlignment="1">
      <alignment horizontal="center" vertical="center" wrapText="1"/>
    </xf>
    <xf numFmtId="4" fontId="1" fillId="18" borderId="3" xfId="0" applyNumberFormat="1" applyFont="1" applyFill="1" applyBorder="1" applyAlignment="1">
      <alignment horizontal="center"/>
    </xf>
    <xf numFmtId="14" fontId="1" fillId="18" borderId="4" xfId="0" applyNumberFormat="1" applyFont="1" applyFill="1" applyBorder="1" applyAlignment="1">
      <alignment horizontal="center"/>
    </xf>
    <xf numFmtId="4" fontId="7" fillId="18" borderId="4" xfId="0" quotePrefix="1" applyNumberFormat="1" applyFont="1" applyFill="1" applyBorder="1" applyAlignment="1">
      <alignment horizontal="center" vertical="center" wrapText="1"/>
    </xf>
    <xf numFmtId="4" fontId="6" fillId="2" borderId="10" xfId="0" applyNumberFormat="1" applyFont="1" applyFill="1" applyBorder="1" applyAlignment="1">
      <alignment horizontal="center"/>
    </xf>
    <xf numFmtId="43" fontId="18" fillId="0" borderId="0" xfId="1" applyFont="1" applyBorder="1" applyAlignment="1">
      <alignment horizontal="right" vertical="top" shrinkToFit="1"/>
    </xf>
    <xf numFmtId="43" fontId="18" fillId="0" borderId="0" xfId="1" applyFont="1" applyFill="1" applyBorder="1" applyAlignment="1">
      <alignment horizontal="right" vertical="top" shrinkToFit="1"/>
    </xf>
    <xf numFmtId="4" fontId="6" fillId="2" borderId="25" xfId="0" applyNumberFormat="1" applyFont="1" applyFill="1" applyBorder="1" applyAlignment="1">
      <alignment horizontal="center"/>
    </xf>
    <xf numFmtId="43" fontId="18" fillId="0" borderId="26" xfId="1" applyFont="1" applyBorder="1" applyAlignment="1">
      <alignment horizontal="right" vertical="top" shrinkToFit="1"/>
    </xf>
    <xf numFmtId="43" fontId="18" fillId="0" borderId="27" xfId="1" applyFont="1" applyBorder="1" applyAlignment="1">
      <alignment horizontal="right" vertical="top" shrinkToFit="1"/>
    </xf>
    <xf numFmtId="43" fontId="18" fillId="0" borderId="27" xfId="1" applyFont="1" applyFill="1" applyBorder="1" applyAlignment="1">
      <alignment horizontal="right" vertical="top" shrinkToFit="1"/>
    </xf>
    <xf numFmtId="4" fontId="1" fillId="5" borderId="7" xfId="0" applyNumberFormat="1" applyFont="1" applyFill="1" applyBorder="1" applyAlignment="1">
      <alignment horizontal="center"/>
    </xf>
    <xf numFmtId="4" fontId="1" fillId="5" borderId="4" xfId="0" applyNumberFormat="1" applyFont="1" applyFill="1" applyBorder="1" applyAlignment="1">
      <alignment horizontal="center"/>
    </xf>
    <xf numFmtId="14" fontId="5" fillId="5" borderId="7" xfId="0" quotePrefix="1" applyNumberFormat="1" applyFont="1" applyFill="1" applyBorder="1" applyAlignment="1">
      <alignment horizontal="center"/>
    </xf>
    <xf numFmtId="14" fontId="5" fillId="5" borderId="4" xfId="0" quotePrefix="1" applyNumberFormat="1" applyFont="1" applyFill="1" applyBorder="1" applyAlignment="1">
      <alignment horizontal="center"/>
    </xf>
    <xf numFmtId="14" fontId="1" fillId="5" borderId="7" xfId="0" applyNumberFormat="1" applyFont="1" applyFill="1" applyBorder="1" applyAlignment="1">
      <alignment horizontal="center"/>
    </xf>
    <xf numFmtId="4" fontId="6" fillId="5" borderId="0" xfId="0" applyNumberFormat="1" applyFont="1" applyFill="1" applyBorder="1" applyAlignment="1">
      <alignment horizontal="center" wrapText="1"/>
    </xf>
    <xf numFmtId="4" fontId="6" fillId="5" borderId="16" xfId="0" applyNumberFormat="1" applyFont="1" applyFill="1" applyBorder="1" applyAlignment="1">
      <alignment horizontal="center" wrapText="1"/>
    </xf>
    <xf numFmtId="4" fontId="6" fillId="5" borderId="7" xfId="0" applyNumberFormat="1" applyFont="1" applyFill="1" applyBorder="1" applyAlignment="1">
      <alignment horizontal="center" wrapText="1"/>
    </xf>
    <xf numFmtId="4" fontId="6" fillId="5" borderId="4" xfId="0" applyNumberFormat="1" applyFont="1" applyFill="1" applyBorder="1" applyAlignment="1">
      <alignment horizontal="center" wrapText="1"/>
    </xf>
    <xf numFmtId="4" fontId="6" fillId="5" borderId="7" xfId="0" applyNumberFormat="1" applyFont="1" applyFill="1" applyBorder="1" applyAlignment="1">
      <alignment horizontal="center"/>
    </xf>
    <xf numFmtId="4" fontId="6" fillId="5" borderId="4" xfId="0" applyNumberFormat="1" applyFont="1" applyFill="1" applyBorder="1" applyAlignment="1">
      <alignment horizontal="center"/>
    </xf>
    <xf numFmtId="4" fontId="6" fillId="2" borderId="28" xfId="0" applyNumberFormat="1" applyFont="1" applyFill="1" applyBorder="1" applyAlignment="1">
      <alignment horizontal="center"/>
    </xf>
    <xf numFmtId="4" fontId="6" fillId="5" borderId="16" xfId="0" applyNumberFormat="1" applyFont="1" applyFill="1" applyBorder="1" applyAlignment="1">
      <alignment horizontal="center"/>
    </xf>
    <xf numFmtId="4" fontId="6" fillId="2" borderId="29" xfId="0" applyNumberFormat="1" applyFont="1" applyFill="1" applyBorder="1" applyAlignment="1">
      <alignment horizontal="center"/>
    </xf>
    <xf numFmtId="43" fontId="0" fillId="0" borderId="30" xfId="1" applyFont="1" applyFill="1" applyBorder="1" applyAlignment="1">
      <alignment horizontal="center"/>
    </xf>
    <xf numFmtId="43" fontId="0" fillId="0" borderId="31" xfId="1" applyFont="1" applyFill="1" applyBorder="1" applyAlignment="1">
      <alignment horizontal="center"/>
    </xf>
    <xf numFmtId="4" fontId="6" fillId="0" borderId="16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4" fontId="7" fillId="2" borderId="13" xfId="0" quotePrefix="1" applyNumberFormat="1" applyFont="1" applyFill="1" applyBorder="1" applyAlignment="1">
      <alignment horizontal="center" vertical="center" wrapText="1"/>
    </xf>
    <xf numFmtId="4" fontId="7" fillId="2" borderId="14" xfId="0" quotePrefix="1" applyNumberFormat="1" applyFont="1" applyFill="1" applyBorder="1" applyAlignment="1">
      <alignment horizontal="center" vertical="center" wrapText="1"/>
    </xf>
    <xf numFmtId="4" fontId="7" fillId="2" borderId="15" xfId="0" quotePrefix="1" applyNumberFormat="1" applyFont="1" applyFill="1" applyBorder="1" applyAlignment="1">
      <alignment horizontal="center" vertical="center" wrapText="1"/>
    </xf>
    <xf numFmtId="4" fontId="7" fillId="5" borderId="13" xfId="0" quotePrefix="1" applyNumberFormat="1" applyFont="1" applyFill="1" applyBorder="1" applyAlignment="1">
      <alignment horizontal="center" vertical="center" wrapText="1"/>
    </xf>
    <xf numFmtId="4" fontId="7" fillId="5" borderId="14" xfId="0" quotePrefix="1" applyNumberFormat="1" applyFont="1" applyFill="1" applyBorder="1" applyAlignment="1">
      <alignment horizontal="center" vertical="center" wrapText="1"/>
    </xf>
    <xf numFmtId="4" fontId="7" fillId="5" borderId="15" xfId="0" quotePrefix="1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4" xfId="2" xr:uid="{00000000-0005-0000-0000-000001000000}"/>
    <cellStyle name="Normal" xfId="0" builtinId="0"/>
  </cellStyles>
  <dxfs count="0"/>
  <tableStyles count="0" defaultTableStyle="TableStyleMedium9" defaultPivotStyle="PivotStyleLight16"/>
  <colors>
    <mruColors>
      <color rgb="FF79DFDD"/>
      <color rgb="FFABFFFF"/>
      <color rgb="FFF1FEC2"/>
      <color rgb="FFFFFFCC"/>
      <color rgb="FFC3B6D4"/>
      <color rgb="FFDEBDFF"/>
      <color rgb="FFCC99FF"/>
      <color rgb="FFFFE1F0"/>
      <color rgb="FFFF3300"/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ona Nyaichyai" id="{697418D2-6983-4912-BA9A-F2F9F1986239}" userId="S::nyaichyais@nccommunitycolleges.edu::b42640bf-2181-4f4b-9536-9920c66e7bf0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7" dT="2022-06-13T13:31:35.04" personId="{697418D2-6983-4912-BA9A-F2F9F1986239}" id="{0806DEA5-DC14-4BB7-9650-807749843758}">
    <text>Memo-03/23/2022
Compliance review conducted by NCCS office 09/29/2021 - $9155.00</text>
  </threadedComment>
  <threadedComment ref="E27" dT="2022-06-24T13:29:53.05" personId="{697418D2-6983-4912-BA9A-F2F9F1986239}" id="{6AC65F78-1EE9-4937-A34E-A1A7261B2C07}" parentId="{0806DEA5-DC14-4BB7-9650-807749843758}">
    <text>Memo 06/24/2022 Compliance review conducted by NCCS Office 06/23/2022 - $88744.00</text>
  </threadedComment>
  <threadedComment ref="E42" dT="2022-06-13T13:33:09.10" personId="{697418D2-6983-4912-BA9A-F2F9F1986239}" id="{752E6ECC-B272-4E96-B16F-D38D40A2F05F}">
    <text>Memo- 06/06/2022
Compliance review conducted by NCCS office 06/03/2022</text>
  </threadedComment>
  <threadedComment ref="E49" dT="2022-06-23T14:37:25.74" personId="{697418D2-6983-4912-BA9A-F2F9F1986239}" id="{2F8AFAB8-6E0E-493D-A17F-4275D0D0EFE1}">
    <text>Budget recall memo 06/22/2022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7"/>
  <sheetViews>
    <sheetView workbookViewId="0">
      <selection activeCell="A33" sqref="A33"/>
    </sheetView>
  </sheetViews>
  <sheetFormatPr defaultRowHeight="14.4" x14ac:dyDescent="0.3"/>
  <cols>
    <col min="1" max="1" width="3" customWidth="1"/>
    <col min="2" max="2" width="14" customWidth="1"/>
  </cols>
  <sheetData>
    <row r="1" spans="1:3" x14ac:dyDescent="0.3">
      <c r="A1" s="14" t="s">
        <v>62</v>
      </c>
    </row>
    <row r="2" spans="1:3" x14ac:dyDescent="0.3">
      <c r="A2" t="s">
        <v>66</v>
      </c>
    </row>
    <row r="3" spans="1:3" x14ac:dyDescent="0.3">
      <c r="A3" t="s">
        <v>67</v>
      </c>
    </row>
    <row r="4" spans="1:3" x14ac:dyDescent="0.3">
      <c r="A4" t="s">
        <v>64</v>
      </c>
    </row>
    <row r="5" spans="1:3" x14ac:dyDescent="0.3">
      <c r="A5" t="s">
        <v>65</v>
      </c>
    </row>
    <row r="10" spans="1:3" x14ac:dyDescent="0.3">
      <c r="A10" s="14" t="s">
        <v>63</v>
      </c>
    </row>
    <row r="11" spans="1:3" x14ac:dyDescent="0.3">
      <c r="A11" t="s">
        <v>68</v>
      </c>
    </row>
    <row r="12" spans="1:3" x14ac:dyDescent="0.3">
      <c r="A12" t="s">
        <v>69</v>
      </c>
    </row>
    <row r="13" spans="1:3" x14ac:dyDescent="0.3">
      <c r="A13" t="s">
        <v>70</v>
      </c>
    </row>
    <row r="14" spans="1:3" ht="19.5" customHeight="1" x14ac:dyDescent="0.3">
      <c r="A14" s="15" t="s">
        <v>73</v>
      </c>
      <c r="B14" t="s">
        <v>71</v>
      </c>
      <c r="C14" t="s">
        <v>72</v>
      </c>
    </row>
    <row r="15" spans="1:3" x14ac:dyDescent="0.3">
      <c r="A15" s="15" t="s">
        <v>73</v>
      </c>
      <c r="B15" t="s">
        <v>74</v>
      </c>
      <c r="C15" t="s">
        <v>75</v>
      </c>
    </row>
    <row r="16" spans="1:3" x14ac:dyDescent="0.3">
      <c r="A16" s="15" t="s">
        <v>73</v>
      </c>
      <c r="B16" t="s">
        <v>76</v>
      </c>
      <c r="C16" t="s">
        <v>77</v>
      </c>
    </row>
    <row r="17" spans="1:3" x14ac:dyDescent="0.3">
      <c r="A17" s="15" t="s">
        <v>73</v>
      </c>
      <c r="B17" t="s">
        <v>78</v>
      </c>
      <c r="C17" t="s">
        <v>80</v>
      </c>
    </row>
    <row r="18" spans="1:3" ht="19.5" customHeight="1" x14ac:dyDescent="0.3">
      <c r="A18" s="15" t="s">
        <v>73</v>
      </c>
      <c r="B18" t="s">
        <v>79</v>
      </c>
      <c r="C18" t="s">
        <v>81</v>
      </c>
    </row>
    <row r="19" spans="1:3" ht="19.5" customHeight="1" x14ac:dyDescent="0.3">
      <c r="A19" s="16" t="s">
        <v>85</v>
      </c>
    </row>
    <row r="20" spans="1:3" x14ac:dyDescent="0.3">
      <c r="A20" s="16" t="s">
        <v>82</v>
      </c>
    </row>
    <row r="21" spans="1:3" x14ac:dyDescent="0.3">
      <c r="A21" s="16" t="s">
        <v>83</v>
      </c>
    </row>
    <row r="24" spans="1:3" x14ac:dyDescent="0.3">
      <c r="A24" s="18" t="s">
        <v>86</v>
      </c>
    </row>
    <row r="25" spans="1:3" x14ac:dyDescent="0.3">
      <c r="A25" t="s">
        <v>87</v>
      </c>
    </row>
    <row r="26" spans="1:3" x14ac:dyDescent="0.3">
      <c r="A26" t="s">
        <v>88</v>
      </c>
    </row>
    <row r="27" spans="1:3" x14ac:dyDescent="0.3">
      <c r="A27" t="s">
        <v>89</v>
      </c>
    </row>
    <row r="28" spans="1:3" x14ac:dyDescent="0.3">
      <c r="A28" t="s">
        <v>90</v>
      </c>
    </row>
    <row r="29" spans="1:3" x14ac:dyDescent="0.3">
      <c r="A29" t="s">
        <v>91</v>
      </c>
    </row>
    <row r="30" spans="1:3" x14ac:dyDescent="0.3">
      <c r="A30" t="s">
        <v>92</v>
      </c>
    </row>
    <row r="33" spans="1:2" x14ac:dyDescent="0.3">
      <c r="A33" s="19" t="s">
        <v>93</v>
      </c>
    </row>
    <row r="34" spans="1:2" x14ac:dyDescent="0.3">
      <c r="A34" t="s">
        <v>94</v>
      </c>
    </row>
    <row r="35" spans="1:2" x14ac:dyDescent="0.3">
      <c r="A35" t="s">
        <v>95</v>
      </c>
    </row>
    <row r="36" spans="1:2" x14ac:dyDescent="0.3">
      <c r="A36" t="s">
        <v>96</v>
      </c>
    </row>
    <row r="37" spans="1:2" x14ac:dyDescent="0.3">
      <c r="B37" t="s">
        <v>102</v>
      </c>
    </row>
    <row r="38" spans="1:2" x14ac:dyDescent="0.3">
      <c r="B38" t="s">
        <v>97</v>
      </c>
    </row>
    <row r="39" spans="1:2" x14ac:dyDescent="0.3">
      <c r="B39" t="s">
        <v>98</v>
      </c>
    </row>
    <row r="40" spans="1:2" x14ac:dyDescent="0.3">
      <c r="B40" t="s">
        <v>99</v>
      </c>
    </row>
    <row r="41" spans="1:2" x14ac:dyDescent="0.3">
      <c r="B41" t="s">
        <v>100</v>
      </c>
    </row>
    <row r="42" spans="1:2" x14ac:dyDescent="0.3">
      <c r="B42" t="s">
        <v>101</v>
      </c>
    </row>
    <row r="43" spans="1:2" x14ac:dyDescent="0.3">
      <c r="B43" t="s">
        <v>106</v>
      </c>
    </row>
    <row r="44" spans="1:2" x14ac:dyDescent="0.3">
      <c r="B44" t="s">
        <v>103</v>
      </c>
    </row>
    <row r="45" spans="1:2" x14ac:dyDescent="0.3">
      <c r="B45" t="s">
        <v>104</v>
      </c>
    </row>
    <row r="46" spans="1:2" x14ac:dyDescent="0.3">
      <c r="B46" t="s">
        <v>105</v>
      </c>
    </row>
    <row r="47" spans="1:2" x14ac:dyDescent="0.3">
      <c r="B47" t="s">
        <v>107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80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E71" sqref="E71"/>
    </sheetView>
  </sheetViews>
  <sheetFormatPr defaultRowHeight="14.4" x14ac:dyDescent="0.3"/>
  <cols>
    <col min="1" max="1" width="9.109375" style="2"/>
    <col min="2" max="2" width="32" style="2" bestFit="1" customWidth="1"/>
    <col min="3" max="3" width="18.5546875" style="3" customWidth="1"/>
    <col min="4" max="4" width="19.5546875" style="3" bestFit="1" customWidth="1"/>
    <col min="5" max="5" width="19.5546875" style="70" customWidth="1"/>
    <col min="6" max="11" width="19.5546875" style="3" customWidth="1"/>
    <col min="12" max="13" width="16.6640625" style="3" customWidth="1"/>
    <col min="14" max="16" width="16.88671875" style="3" bestFit="1" customWidth="1"/>
    <col min="17" max="21" width="19.44140625" style="28" customWidth="1"/>
    <col min="22" max="24" width="19.6640625" style="66" customWidth="1"/>
    <col min="25" max="29" width="19.6640625" style="70" customWidth="1"/>
    <col min="30" max="31" width="19.6640625" style="118" customWidth="1"/>
    <col min="32" max="50" width="19.6640625" style="66" customWidth="1"/>
    <col min="51" max="58" width="19.6640625" style="70" customWidth="1"/>
    <col min="59" max="70" width="19.6640625" style="66" customWidth="1"/>
    <col min="71" max="71" width="20.6640625" style="66" customWidth="1"/>
    <col min="72" max="73" width="19.6640625" style="66" customWidth="1"/>
    <col min="74" max="74" width="18.6640625" style="66" customWidth="1"/>
    <col min="75" max="75" width="19" style="66" customWidth="1"/>
    <col min="76" max="76" width="19.6640625" style="66" customWidth="1"/>
    <col min="77" max="78" width="19" style="66" customWidth="1"/>
    <col min="79" max="89" width="19.6640625" style="66" customWidth="1"/>
    <col min="90" max="90" width="18.44140625" style="66" customWidth="1"/>
    <col min="91" max="94" width="19.6640625" style="70" customWidth="1"/>
    <col min="95" max="96" width="19.6640625" style="66" customWidth="1"/>
    <col min="97" max="97" width="11.5546875" style="2" bestFit="1" customWidth="1"/>
    <col min="98" max="244" width="9.109375" style="2"/>
    <col min="245" max="245" width="24.5546875" style="2" customWidth="1"/>
    <col min="246" max="246" width="16.6640625" style="2" customWidth="1"/>
    <col min="247" max="297" width="16.33203125" style="2" customWidth="1"/>
    <col min="298" max="500" width="9.109375" style="2"/>
    <col min="501" max="501" width="24.5546875" style="2" customWidth="1"/>
    <col min="502" max="502" width="16.6640625" style="2" customWidth="1"/>
    <col min="503" max="553" width="16.33203125" style="2" customWidth="1"/>
    <col min="554" max="756" width="9.109375" style="2"/>
    <col min="757" max="757" width="24.5546875" style="2" customWidth="1"/>
    <col min="758" max="758" width="16.6640625" style="2" customWidth="1"/>
    <col min="759" max="809" width="16.33203125" style="2" customWidth="1"/>
    <col min="810" max="1012" width="9.109375" style="2"/>
    <col min="1013" max="1013" width="24.5546875" style="2" customWidth="1"/>
    <col min="1014" max="1014" width="16.6640625" style="2" customWidth="1"/>
    <col min="1015" max="1065" width="16.33203125" style="2" customWidth="1"/>
    <col min="1066" max="1268" width="9.109375" style="2"/>
    <col min="1269" max="1269" width="24.5546875" style="2" customWidth="1"/>
    <col min="1270" max="1270" width="16.6640625" style="2" customWidth="1"/>
    <col min="1271" max="1321" width="16.33203125" style="2" customWidth="1"/>
    <col min="1322" max="1524" width="9.109375" style="2"/>
    <col min="1525" max="1525" width="24.5546875" style="2" customWidth="1"/>
    <col min="1526" max="1526" width="16.6640625" style="2" customWidth="1"/>
    <col min="1527" max="1577" width="16.33203125" style="2" customWidth="1"/>
    <col min="1578" max="1780" width="9.109375" style="2"/>
    <col min="1781" max="1781" width="24.5546875" style="2" customWidth="1"/>
    <col min="1782" max="1782" width="16.6640625" style="2" customWidth="1"/>
    <col min="1783" max="1833" width="16.33203125" style="2" customWidth="1"/>
    <col min="1834" max="2036" width="9.109375" style="2"/>
    <col min="2037" max="2037" width="24.5546875" style="2" customWidth="1"/>
    <col min="2038" max="2038" width="16.6640625" style="2" customWidth="1"/>
    <col min="2039" max="2089" width="16.33203125" style="2" customWidth="1"/>
    <col min="2090" max="2292" width="9.109375" style="2"/>
    <col min="2293" max="2293" width="24.5546875" style="2" customWidth="1"/>
    <col min="2294" max="2294" width="16.6640625" style="2" customWidth="1"/>
    <col min="2295" max="2345" width="16.33203125" style="2" customWidth="1"/>
    <col min="2346" max="2548" width="9.109375" style="2"/>
    <col min="2549" max="2549" width="24.5546875" style="2" customWidth="1"/>
    <col min="2550" max="2550" width="16.6640625" style="2" customWidth="1"/>
    <col min="2551" max="2601" width="16.33203125" style="2" customWidth="1"/>
    <col min="2602" max="2804" width="9.109375" style="2"/>
    <col min="2805" max="2805" width="24.5546875" style="2" customWidth="1"/>
    <col min="2806" max="2806" width="16.6640625" style="2" customWidth="1"/>
    <col min="2807" max="2857" width="16.33203125" style="2" customWidth="1"/>
    <col min="2858" max="3060" width="9.109375" style="2"/>
    <col min="3061" max="3061" width="24.5546875" style="2" customWidth="1"/>
    <col min="3062" max="3062" width="16.6640625" style="2" customWidth="1"/>
    <col min="3063" max="3113" width="16.33203125" style="2" customWidth="1"/>
    <col min="3114" max="3316" width="9.109375" style="2"/>
    <col min="3317" max="3317" width="24.5546875" style="2" customWidth="1"/>
    <col min="3318" max="3318" width="16.6640625" style="2" customWidth="1"/>
    <col min="3319" max="3369" width="16.33203125" style="2" customWidth="1"/>
    <col min="3370" max="3572" width="9.109375" style="2"/>
    <col min="3573" max="3573" width="24.5546875" style="2" customWidth="1"/>
    <col min="3574" max="3574" width="16.6640625" style="2" customWidth="1"/>
    <col min="3575" max="3625" width="16.33203125" style="2" customWidth="1"/>
    <col min="3626" max="3828" width="9.109375" style="2"/>
    <col min="3829" max="3829" width="24.5546875" style="2" customWidth="1"/>
    <col min="3830" max="3830" width="16.6640625" style="2" customWidth="1"/>
    <col min="3831" max="3881" width="16.33203125" style="2" customWidth="1"/>
    <col min="3882" max="4084" width="9.109375" style="2"/>
    <col min="4085" max="4085" width="24.5546875" style="2" customWidth="1"/>
    <col min="4086" max="4086" width="16.6640625" style="2" customWidth="1"/>
    <col min="4087" max="4137" width="16.33203125" style="2" customWidth="1"/>
    <col min="4138" max="4340" width="9.109375" style="2"/>
    <col min="4341" max="4341" width="24.5546875" style="2" customWidth="1"/>
    <col min="4342" max="4342" width="16.6640625" style="2" customWidth="1"/>
    <col min="4343" max="4393" width="16.33203125" style="2" customWidth="1"/>
    <col min="4394" max="4596" width="9.109375" style="2"/>
    <col min="4597" max="4597" width="24.5546875" style="2" customWidth="1"/>
    <col min="4598" max="4598" width="16.6640625" style="2" customWidth="1"/>
    <col min="4599" max="4649" width="16.33203125" style="2" customWidth="1"/>
    <col min="4650" max="4852" width="9.109375" style="2"/>
    <col min="4853" max="4853" width="24.5546875" style="2" customWidth="1"/>
    <col min="4854" max="4854" width="16.6640625" style="2" customWidth="1"/>
    <col min="4855" max="4905" width="16.33203125" style="2" customWidth="1"/>
    <col min="4906" max="5108" width="9.109375" style="2"/>
    <col min="5109" max="5109" width="24.5546875" style="2" customWidth="1"/>
    <col min="5110" max="5110" width="16.6640625" style="2" customWidth="1"/>
    <col min="5111" max="5161" width="16.33203125" style="2" customWidth="1"/>
    <col min="5162" max="5364" width="9.109375" style="2"/>
    <col min="5365" max="5365" width="24.5546875" style="2" customWidth="1"/>
    <col min="5366" max="5366" width="16.6640625" style="2" customWidth="1"/>
    <col min="5367" max="5417" width="16.33203125" style="2" customWidth="1"/>
    <col min="5418" max="5620" width="9.109375" style="2"/>
    <col min="5621" max="5621" width="24.5546875" style="2" customWidth="1"/>
    <col min="5622" max="5622" width="16.6640625" style="2" customWidth="1"/>
    <col min="5623" max="5673" width="16.33203125" style="2" customWidth="1"/>
    <col min="5674" max="5876" width="9.109375" style="2"/>
    <col min="5877" max="5877" width="24.5546875" style="2" customWidth="1"/>
    <col min="5878" max="5878" width="16.6640625" style="2" customWidth="1"/>
    <col min="5879" max="5929" width="16.33203125" style="2" customWidth="1"/>
    <col min="5930" max="6132" width="9.109375" style="2"/>
    <col min="6133" max="6133" width="24.5546875" style="2" customWidth="1"/>
    <col min="6134" max="6134" width="16.6640625" style="2" customWidth="1"/>
    <col min="6135" max="6185" width="16.33203125" style="2" customWidth="1"/>
    <col min="6186" max="6388" width="9.109375" style="2"/>
    <col min="6389" max="6389" width="24.5546875" style="2" customWidth="1"/>
    <col min="6390" max="6390" width="16.6640625" style="2" customWidth="1"/>
    <col min="6391" max="6441" width="16.33203125" style="2" customWidth="1"/>
    <col min="6442" max="6644" width="9.109375" style="2"/>
    <col min="6645" max="6645" width="24.5546875" style="2" customWidth="1"/>
    <col min="6646" max="6646" width="16.6640625" style="2" customWidth="1"/>
    <col min="6647" max="6697" width="16.33203125" style="2" customWidth="1"/>
    <col min="6698" max="6900" width="9.109375" style="2"/>
    <col min="6901" max="6901" width="24.5546875" style="2" customWidth="1"/>
    <col min="6902" max="6902" width="16.6640625" style="2" customWidth="1"/>
    <col min="6903" max="6953" width="16.33203125" style="2" customWidth="1"/>
    <col min="6954" max="7156" width="9.109375" style="2"/>
    <col min="7157" max="7157" width="24.5546875" style="2" customWidth="1"/>
    <col min="7158" max="7158" width="16.6640625" style="2" customWidth="1"/>
    <col min="7159" max="7209" width="16.33203125" style="2" customWidth="1"/>
    <col min="7210" max="7412" width="9.109375" style="2"/>
    <col min="7413" max="7413" width="24.5546875" style="2" customWidth="1"/>
    <col min="7414" max="7414" width="16.6640625" style="2" customWidth="1"/>
    <col min="7415" max="7465" width="16.33203125" style="2" customWidth="1"/>
    <col min="7466" max="7668" width="9.109375" style="2"/>
    <col min="7669" max="7669" width="24.5546875" style="2" customWidth="1"/>
    <col min="7670" max="7670" width="16.6640625" style="2" customWidth="1"/>
    <col min="7671" max="7721" width="16.33203125" style="2" customWidth="1"/>
    <col min="7722" max="7924" width="9.109375" style="2"/>
    <col min="7925" max="7925" width="24.5546875" style="2" customWidth="1"/>
    <col min="7926" max="7926" width="16.6640625" style="2" customWidth="1"/>
    <col min="7927" max="7977" width="16.33203125" style="2" customWidth="1"/>
    <col min="7978" max="8180" width="9.109375" style="2"/>
    <col min="8181" max="8181" width="24.5546875" style="2" customWidth="1"/>
    <col min="8182" max="8182" width="16.6640625" style="2" customWidth="1"/>
    <col min="8183" max="8233" width="16.33203125" style="2" customWidth="1"/>
    <col min="8234" max="8436" width="9.109375" style="2"/>
    <col min="8437" max="8437" width="24.5546875" style="2" customWidth="1"/>
    <col min="8438" max="8438" width="16.6640625" style="2" customWidth="1"/>
    <col min="8439" max="8489" width="16.33203125" style="2" customWidth="1"/>
    <col min="8490" max="8692" width="9.109375" style="2"/>
    <col min="8693" max="8693" width="24.5546875" style="2" customWidth="1"/>
    <col min="8694" max="8694" width="16.6640625" style="2" customWidth="1"/>
    <col min="8695" max="8745" width="16.33203125" style="2" customWidth="1"/>
    <col min="8746" max="8948" width="9.109375" style="2"/>
    <col min="8949" max="8949" width="24.5546875" style="2" customWidth="1"/>
    <col min="8950" max="8950" width="16.6640625" style="2" customWidth="1"/>
    <col min="8951" max="9001" width="16.33203125" style="2" customWidth="1"/>
    <col min="9002" max="9204" width="9.109375" style="2"/>
    <col min="9205" max="9205" width="24.5546875" style="2" customWidth="1"/>
    <col min="9206" max="9206" width="16.6640625" style="2" customWidth="1"/>
    <col min="9207" max="9257" width="16.33203125" style="2" customWidth="1"/>
    <col min="9258" max="9460" width="9.109375" style="2"/>
    <col min="9461" max="9461" width="24.5546875" style="2" customWidth="1"/>
    <col min="9462" max="9462" width="16.6640625" style="2" customWidth="1"/>
    <col min="9463" max="9513" width="16.33203125" style="2" customWidth="1"/>
    <col min="9514" max="9716" width="9.109375" style="2"/>
    <col min="9717" max="9717" width="24.5546875" style="2" customWidth="1"/>
    <col min="9718" max="9718" width="16.6640625" style="2" customWidth="1"/>
    <col min="9719" max="9769" width="16.33203125" style="2" customWidth="1"/>
    <col min="9770" max="9972" width="9.109375" style="2"/>
    <col min="9973" max="9973" width="24.5546875" style="2" customWidth="1"/>
    <col min="9974" max="9974" width="16.6640625" style="2" customWidth="1"/>
    <col min="9975" max="10025" width="16.33203125" style="2" customWidth="1"/>
    <col min="10026" max="10228" width="9.109375" style="2"/>
    <col min="10229" max="10229" width="24.5546875" style="2" customWidth="1"/>
    <col min="10230" max="10230" width="16.6640625" style="2" customWidth="1"/>
    <col min="10231" max="10281" width="16.33203125" style="2" customWidth="1"/>
    <col min="10282" max="10484" width="9.109375" style="2"/>
    <col min="10485" max="10485" width="24.5546875" style="2" customWidth="1"/>
    <col min="10486" max="10486" width="16.6640625" style="2" customWidth="1"/>
    <col min="10487" max="10537" width="16.33203125" style="2" customWidth="1"/>
    <col min="10538" max="10740" width="9.109375" style="2"/>
    <col min="10741" max="10741" width="24.5546875" style="2" customWidth="1"/>
    <col min="10742" max="10742" width="16.6640625" style="2" customWidth="1"/>
    <col min="10743" max="10793" width="16.33203125" style="2" customWidth="1"/>
    <col min="10794" max="10996" width="9.109375" style="2"/>
    <col min="10997" max="10997" width="24.5546875" style="2" customWidth="1"/>
    <col min="10998" max="10998" width="16.6640625" style="2" customWidth="1"/>
    <col min="10999" max="11049" width="16.33203125" style="2" customWidth="1"/>
    <col min="11050" max="11252" width="9.109375" style="2"/>
    <col min="11253" max="11253" width="24.5546875" style="2" customWidth="1"/>
    <col min="11254" max="11254" width="16.6640625" style="2" customWidth="1"/>
    <col min="11255" max="11305" width="16.33203125" style="2" customWidth="1"/>
    <col min="11306" max="11508" width="9.109375" style="2"/>
    <col min="11509" max="11509" width="24.5546875" style="2" customWidth="1"/>
    <col min="11510" max="11510" width="16.6640625" style="2" customWidth="1"/>
    <col min="11511" max="11561" width="16.33203125" style="2" customWidth="1"/>
    <col min="11562" max="11764" width="9.109375" style="2"/>
    <col min="11765" max="11765" width="24.5546875" style="2" customWidth="1"/>
    <col min="11766" max="11766" width="16.6640625" style="2" customWidth="1"/>
    <col min="11767" max="11817" width="16.33203125" style="2" customWidth="1"/>
    <col min="11818" max="12020" width="9.109375" style="2"/>
    <col min="12021" max="12021" width="24.5546875" style="2" customWidth="1"/>
    <col min="12022" max="12022" width="16.6640625" style="2" customWidth="1"/>
    <col min="12023" max="12073" width="16.33203125" style="2" customWidth="1"/>
    <col min="12074" max="12276" width="9.109375" style="2"/>
    <col min="12277" max="12277" width="24.5546875" style="2" customWidth="1"/>
    <col min="12278" max="12278" width="16.6640625" style="2" customWidth="1"/>
    <col min="12279" max="12329" width="16.33203125" style="2" customWidth="1"/>
    <col min="12330" max="12532" width="9.109375" style="2"/>
    <col min="12533" max="12533" width="24.5546875" style="2" customWidth="1"/>
    <col min="12534" max="12534" width="16.6640625" style="2" customWidth="1"/>
    <col min="12535" max="12585" width="16.33203125" style="2" customWidth="1"/>
    <col min="12586" max="12788" width="9.109375" style="2"/>
    <col min="12789" max="12789" width="24.5546875" style="2" customWidth="1"/>
    <col min="12790" max="12790" width="16.6640625" style="2" customWidth="1"/>
    <col min="12791" max="12841" width="16.33203125" style="2" customWidth="1"/>
    <col min="12842" max="13044" width="9.109375" style="2"/>
    <col min="13045" max="13045" width="24.5546875" style="2" customWidth="1"/>
    <col min="13046" max="13046" width="16.6640625" style="2" customWidth="1"/>
    <col min="13047" max="13097" width="16.33203125" style="2" customWidth="1"/>
    <col min="13098" max="13300" width="9.109375" style="2"/>
    <col min="13301" max="13301" width="24.5546875" style="2" customWidth="1"/>
    <col min="13302" max="13302" width="16.6640625" style="2" customWidth="1"/>
    <col min="13303" max="13353" width="16.33203125" style="2" customWidth="1"/>
    <col min="13354" max="13556" width="9.109375" style="2"/>
    <col min="13557" max="13557" width="24.5546875" style="2" customWidth="1"/>
    <col min="13558" max="13558" width="16.6640625" style="2" customWidth="1"/>
    <col min="13559" max="13609" width="16.33203125" style="2" customWidth="1"/>
    <col min="13610" max="13812" width="9.109375" style="2"/>
    <col min="13813" max="13813" width="24.5546875" style="2" customWidth="1"/>
    <col min="13814" max="13814" width="16.6640625" style="2" customWidth="1"/>
    <col min="13815" max="13865" width="16.33203125" style="2" customWidth="1"/>
    <col min="13866" max="14068" width="9.109375" style="2"/>
    <col min="14069" max="14069" width="24.5546875" style="2" customWidth="1"/>
    <col min="14070" max="14070" width="16.6640625" style="2" customWidth="1"/>
    <col min="14071" max="14121" width="16.33203125" style="2" customWidth="1"/>
    <col min="14122" max="14324" width="9.109375" style="2"/>
    <col min="14325" max="14325" width="24.5546875" style="2" customWidth="1"/>
    <col min="14326" max="14326" width="16.6640625" style="2" customWidth="1"/>
    <col min="14327" max="14377" width="16.33203125" style="2" customWidth="1"/>
    <col min="14378" max="14580" width="9.109375" style="2"/>
    <col min="14581" max="14581" width="24.5546875" style="2" customWidth="1"/>
    <col min="14582" max="14582" width="16.6640625" style="2" customWidth="1"/>
    <col min="14583" max="14633" width="16.33203125" style="2" customWidth="1"/>
    <col min="14634" max="14836" width="9.109375" style="2"/>
    <col min="14837" max="14837" width="24.5546875" style="2" customWidth="1"/>
    <col min="14838" max="14838" width="16.6640625" style="2" customWidth="1"/>
    <col min="14839" max="14889" width="16.33203125" style="2" customWidth="1"/>
    <col min="14890" max="15092" width="9.109375" style="2"/>
    <col min="15093" max="15093" width="24.5546875" style="2" customWidth="1"/>
    <col min="15094" max="15094" width="16.6640625" style="2" customWidth="1"/>
    <col min="15095" max="15145" width="16.33203125" style="2" customWidth="1"/>
    <col min="15146" max="15348" width="9.109375" style="2"/>
    <col min="15349" max="15349" width="24.5546875" style="2" customWidth="1"/>
    <col min="15350" max="15350" width="16.6640625" style="2" customWidth="1"/>
    <col min="15351" max="15401" width="16.33203125" style="2" customWidth="1"/>
    <col min="15402" max="15604" width="9.109375" style="2"/>
    <col min="15605" max="15605" width="24.5546875" style="2" customWidth="1"/>
    <col min="15606" max="15606" width="16.6640625" style="2" customWidth="1"/>
    <col min="15607" max="15657" width="16.33203125" style="2" customWidth="1"/>
    <col min="15658" max="15860" width="9.109375" style="2"/>
    <col min="15861" max="15861" width="24.5546875" style="2" customWidth="1"/>
    <col min="15862" max="15862" width="16.6640625" style="2" customWidth="1"/>
    <col min="15863" max="15913" width="16.33203125" style="2" customWidth="1"/>
    <col min="15914" max="16116" width="9.109375" style="2"/>
    <col min="16117" max="16117" width="24.5546875" style="2" customWidth="1"/>
    <col min="16118" max="16118" width="16.6640625" style="2" customWidth="1"/>
    <col min="16119" max="16169" width="16.33203125" style="2" customWidth="1"/>
    <col min="16170" max="16369" width="9.109375" style="2"/>
    <col min="16370" max="16375" width="9.109375" style="2" customWidth="1"/>
    <col min="16376" max="16384" width="9.109375" style="2"/>
  </cols>
  <sheetData>
    <row r="1" spans="1:96" s="22" customFormat="1" ht="10.199999999999999" x14ac:dyDescent="0.2">
      <c r="A1" s="59" t="s">
        <v>178</v>
      </c>
      <c r="B1" s="44" t="s">
        <v>84</v>
      </c>
      <c r="C1" s="21"/>
      <c r="D1" s="127"/>
      <c r="E1" s="30"/>
      <c r="F1" s="158" t="s">
        <v>109</v>
      </c>
      <c r="G1" s="159" t="s">
        <v>109</v>
      </c>
      <c r="H1" s="159" t="s">
        <v>109</v>
      </c>
      <c r="I1" s="159" t="s">
        <v>109</v>
      </c>
      <c r="J1" s="159" t="s">
        <v>109</v>
      </c>
      <c r="K1" s="159" t="s">
        <v>109</v>
      </c>
      <c r="L1" s="23" t="s">
        <v>109</v>
      </c>
      <c r="M1" s="23" t="s">
        <v>109</v>
      </c>
      <c r="N1" s="23" t="s">
        <v>109</v>
      </c>
      <c r="O1" s="23" t="s">
        <v>109</v>
      </c>
      <c r="P1" s="23" t="s">
        <v>109</v>
      </c>
      <c r="Q1" s="76" t="s">
        <v>109</v>
      </c>
      <c r="R1" s="76" t="s">
        <v>109</v>
      </c>
      <c r="S1" s="76" t="s">
        <v>109</v>
      </c>
      <c r="T1" s="76" t="s">
        <v>109</v>
      </c>
      <c r="U1" s="85" t="s">
        <v>247</v>
      </c>
      <c r="V1" s="61" t="s">
        <v>132</v>
      </c>
      <c r="W1" s="61" t="s">
        <v>132</v>
      </c>
      <c r="X1" s="61" t="s">
        <v>132</v>
      </c>
      <c r="Y1" s="67" t="s">
        <v>109</v>
      </c>
      <c r="Z1" s="67" t="s">
        <v>109</v>
      </c>
      <c r="AA1" s="67" t="s">
        <v>109</v>
      </c>
      <c r="AB1" s="67" t="s">
        <v>109</v>
      </c>
      <c r="AC1" s="67" t="s">
        <v>109</v>
      </c>
      <c r="AD1" s="91" t="s">
        <v>109</v>
      </c>
      <c r="AE1" s="91" t="s">
        <v>109</v>
      </c>
      <c r="AF1" s="30" t="s">
        <v>146</v>
      </c>
      <c r="AG1" s="113" t="s">
        <v>266</v>
      </c>
      <c r="AH1" s="113" t="s">
        <v>266</v>
      </c>
      <c r="AI1" s="113" t="s">
        <v>266</v>
      </c>
      <c r="AJ1" s="113" t="s">
        <v>266</v>
      </c>
      <c r="AK1" s="113" t="s">
        <v>266</v>
      </c>
      <c r="AL1" s="30" t="s">
        <v>109</v>
      </c>
      <c r="AM1" s="30" t="s">
        <v>109</v>
      </c>
      <c r="AN1" s="30" t="s">
        <v>257</v>
      </c>
      <c r="AO1" s="103" t="s">
        <v>181</v>
      </c>
      <c r="AP1" s="103" t="s">
        <v>181</v>
      </c>
      <c r="AQ1" s="30" t="s">
        <v>181</v>
      </c>
      <c r="AR1" s="124" t="s">
        <v>181</v>
      </c>
      <c r="AS1" s="124" t="s">
        <v>181</v>
      </c>
      <c r="AT1" s="30" t="s">
        <v>258</v>
      </c>
      <c r="AU1" s="81" t="s">
        <v>109</v>
      </c>
      <c r="AV1" s="81" t="s">
        <v>109</v>
      </c>
      <c r="AW1" s="81" t="s">
        <v>181</v>
      </c>
      <c r="AX1" s="81" t="s">
        <v>181</v>
      </c>
      <c r="AY1" s="52" t="s">
        <v>159</v>
      </c>
      <c r="AZ1" s="91" t="s">
        <v>192</v>
      </c>
      <c r="BA1" s="91" t="s">
        <v>192</v>
      </c>
      <c r="BB1" s="91" t="s">
        <v>192</v>
      </c>
      <c r="BC1" s="148" t="s">
        <v>109</v>
      </c>
      <c r="BD1" s="148" t="s">
        <v>109</v>
      </c>
      <c r="BE1" s="148" t="s">
        <v>109</v>
      </c>
      <c r="BF1" s="148" t="s">
        <v>109</v>
      </c>
      <c r="BG1" s="106" t="s">
        <v>161</v>
      </c>
      <c r="BH1" s="106" t="s">
        <v>161</v>
      </c>
      <c r="BI1" s="106" t="s">
        <v>161</v>
      </c>
      <c r="BJ1" s="106" t="s">
        <v>161</v>
      </c>
      <c r="BK1" s="106" t="s">
        <v>161</v>
      </c>
      <c r="BL1" s="88" t="s">
        <v>192</v>
      </c>
      <c r="BM1" s="88" t="s">
        <v>192</v>
      </c>
      <c r="BN1" s="145" t="s">
        <v>109</v>
      </c>
      <c r="BO1" s="145" t="s">
        <v>109</v>
      </c>
      <c r="BP1" s="145" t="s">
        <v>109</v>
      </c>
      <c r="BQ1" s="85" t="s">
        <v>192</v>
      </c>
      <c r="BR1" s="85" t="s">
        <v>192</v>
      </c>
      <c r="BS1" s="85" t="s">
        <v>338</v>
      </c>
      <c r="BT1" s="85" t="s">
        <v>192</v>
      </c>
      <c r="BU1" s="85" t="s">
        <v>192</v>
      </c>
      <c r="BV1" s="94" t="s">
        <v>192</v>
      </c>
      <c r="BW1" s="94" t="s">
        <v>192</v>
      </c>
      <c r="BX1" s="97" t="s">
        <v>192</v>
      </c>
      <c r="BY1" s="97" t="s">
        <v>192</v>
      </c>
      <c r="BZ1" s="85" t="s">
        <v>324</v>
      </c>
      <c r="CA1" s="30" t="s">
        <v>166</v>
      </c>
      <c r="CB1" s="30" t="s">
        <v>166</v>
      </c>
      <c r="CC1" s="30" t="s">
        <v>166</v>
      </c>
      <c r="CD1" s="52" t="s">
        <v>189</v>
      </c>
      <c r="CE1" s="52" t="s">
        <v>189</v>
      </c>
      <c r="CF1" s="52" t="s">
        <v>189</v>
      </c>
      <c r="CG1" s="144" t="s">
        <v>321</v>
      </c>
      <c r="CH1" s="144" t="s">
        <v>321</v>
      </c>
      <c r="CI1" s="52" t="s">
        <v>189</v>
      </c>
      <c r="CJ1" s="85" t="s">
        <v>192</v>
      </c>
      <c r="CK1" s="100" t="s">
        <v>192</v>
      </c>
      <c r="CL1" s="100" t="s">
        <v>192</v>
      </c>
      <c r="CM1" s="120" t="s">
        <v>109</v>
      </c>
      <c r="CN1" s="120" t="s">
        <v>109</v>
      </c>
      <c r="CO1" s="73" t="s">
        <v>109</v>
      </c>
      <c r="CP1" s="30" t="s">
        <v>109</v>
      </c>
      <c r="CQ1" s="30" t="s">
        <v>109</v>
      </c>
      <c r="CR1" s="73" t="s">
        <v>109</v>
      </c>
    </row>
    <row r="2" spans="1:96" s="1" customFormat="1" ht="10.199999999999999" x14ac:dyDescent="0.2">
      <c r="A2" s="1" t="s">
        <v>108</v>
      </c>
      <c r="B2" s="45"/>
      <c r="C2" s="6"/>
      <c r="D2" s="128"/>
      <c r="E2" s="43"/>
      <c r="F2" s="160" t="s">
        <v>295</v>
      </c>
      <c r="G2" s="161" t="s">
        <v>320</v>
      </c>
      <c r="H2" s="161" t="s">
        <v>347</v>
      </c>
      <c r="I2" s="161" t="s">
        <v>347</v>
      </c>
      <c r="J2" s="161" t="s">
        <v>352</v>
      </c>
      <c r="K2" s="161" t="s">
        <v>351</v>
      </c>
      <c r="L2" s="24" t="s">
        <v>60</v>
      </c>
      <c r="M2" s="24" t="s">
        <v>60</v>
      </c>
      <c r="N2" s="24" t="s">
        <v>219</v>
      </c>
      <c r="O2" s="24" t="s">
        <v>122</v>
      </c>
      <c r="P2" s="24" t="s">
        <v>122</v>
      </c>
      <c r="Q2" s="77" t="s">
        <v>236</v>
      </c>
      <c r="R2" s="77" t="s">
        <v>236</v>
      </c>
      <c r="S2" s="77" t="s">
        <v>236</v>
      </c>
      <c r="T2" s="77" t="s">
        <v>236</v>
      </c>
      <c r="U2" s="86" t="s">
        <v>248</v>
      </c>
      <c r="V2" s="62" t="s">
        <v>137</v>
      </c>
      <c r="W2" s="63" t="s">
        <v>139</v>
      </c>
      <c r="X2" s="63" t="s">
        <v>316</v>
      </c>
      <c r="Y2" s="68" t="s">
        <v>139</v>
      </c>
      <c r="Z2" s="68" t="s">
        <v>182</v>
      </c>
      <c r="AA2" s="68" t="s">
        <v>183</v>
      </c>
      <c r="AB2" s="68" t="s">
        <v>343</v>
      </c>
      <c r="AC2" s="68" t="s">
        <v>343</v>
      </c>
      <c r="AD2" s="92" t="s">
        <v>276</v>
      </c>
      <c r="AE2" s="92" t="s">
        <v>348</v>
      </c>
      <c r="AF2" s="31" t="s">
        <v>139</v>
      </c>
      <c r="AG2" s="114" t="s">
        <v>267</v>
      </c>
      <c r="AH2" s="114" t="s">
        <v>269</v>
      </c>
      <c r="AI2" s="114" t="s">
        <v>281</v>
      </c>
      <c r="AJ2" s="114" t="s">
        <v>282</v>
      </c>
      <c r="AK2" s="114" t="s">
        <v>287</v>
      </c>
      <c r="AL2" s="31" t="s">
        <v>139</v>
      </c>
      <c r="AM2" s="31" t="s">
        <v>312</v>
      </c>
      <c r="AN2" s="31" t="s">
        <v>254</v>
      </c>
      <c r="AO2" s="104" t="s">
        <v>229</v>
      </c>
      <c r="AP2" s="104" t="s">
        <v>229</v>
      </c>
      <c r="AQ2" s="31" t="s">
        <v>229</v>
      </c>
      <c r="AR2" s="125" t="s">
        <v>229</v>
      </c>
      <c r="AS2" s="125" t="s">
        <v>309</v>
      </c>
      <c r="AT2" s="31" t="s">
        <v>259</v>
      </c>
      <c r="AU2" s="82" t="s">
        <v>177</v>
      </c>
      <c r="AV2" s="82" t="s">
        <v>177</v>
      </c>
      <c r="AW2" s="82" t="s">
        <v>179</v>
      </c>
      <c r="AX2" s="82" t="s">
        <v>270</v>
      </c>
      <c r="AY2" s="43" t="s">
        <v>139</v>
      </c>
      <c r="AZ2" s="92" t="s">
        <v>191</v>
      </c>
      <c r="BA2" s="92" t="s">
        <v>220</v>
      </c>
      <c r="BB2" s="92" t="s">
        <v>246</v>
      </c>
      <c r="BC2" s="149" t="s">
        <v>292</v>
      </c>
      <c r="BD2" s="149" t="s">
        <v>337</v>
      </c>
      <c r="BE2" s="149" t="s">
        <v>346</v>
      </c>
      <c r="BF2" s="149" t="s">
        <v>349</v>
      </c>
      <c r="BG2" s="107" t="s">
        <v>139</v>
      </c>
      <c r="BH2" s="107" t="s">
        <v>139</v>
      </c>
      <c r="BI2" s="107" t="s">
        <v>283</v>
      </c>
      <c r="BJ2" s="107" t="s">
        <v>297</v>
      </c>
      <c r="BK2" s="107" t="s">
        <v>297</v>
      </c>
      <c r="BL2" s="89" t="s">
        <v>222</v>
      </c>
      <c r="BM2" s="89" t="s">
        <v>209</v>
      </c>
      <c r="BN2" s="146" t="s">
        <v>139</v>
      </c>
      <c r="BO2" s="146" t="s">
        <v>344</v>
      </c>
      <c r="BP2" s="146" t="s">
        <v>344</v>
      </c>
      <c r="BQ2" s="86" t="s">
        <v>242</v>
      </c>
      <c r="BR2" s="86" t="s">
        <v>191</v>
      </c>
      <c r="BS2" s="86" t="s">
        <v>339</v>
      </c>
      <c r="BT2" s="86" t="s">
        <v>222</v>
      </c>
      <c r="BU2" s="86" t="s">
        <v>222</v>
      </c>
      <c r="BV2" s="95" t="s">
        <v>191</v>
      </c>
      <c r="BW2" s="95" t="s">
        <v>224</v>
      </c>
      <c r="BX2" s="98" t="s">
        <v>191</v>
      </c>
      <c r="BY2" s="98" t="s">
        <v>225</v>
      </c>
      <c r="BZ2" s="86" t="s">
        <v>325</v>
      </c>
      <c r="CA2" s="31" t="s">
        <v>139</v>
      </c>
      <c r="CB2" s="31" t="s">
        <v>304</v>
      </c>
      <c r="CC2" s="31" t="s">
        <v>304</v>
      </c>
      <c r="CD2" s="31" t="s">
        <v>209</v>
      </c>
      <c r="CE2" s="31" t="s">
        <v>222</v>
      </c>
      <c r="CF2" s="31" t="s">
        <v>187</v>
      </c>
      <c r="CG2" s="92" t="s">
        <v>322</v>
      </c>
      <c r="CH2" s="92" t="s">
        <v>331</v>
      </c>
      <c r="CI2" s="86" t="s">
        <v>332</v>
      </c>
      <c r="CJ2" s="86" t="s">
        <v>191</v>
      </c>
      <c r="CK2" s="101" t="s">
        <v>191</v>
      </c>
      <c r="CL2" s="101" t="s">
        <v>224</v>
      </c>
      <c r="CM2" s="121" t="s">
        <v>139</v>
      </c>
      <c r="CN2" s="121" t="s">
        <v>299</v>
      </c>
      <c r="CO2" s="43" t="s">
        <v>139</v>
      </c>
      <c r="CP2" s="43" t="s">
        <v>240</v>
      </c>
      <c r="CQ2" s="43" t="s">
        <v>139</v>
      </c>
      <c r="CR2" s="74" t="s">
        <v>273</v>
      </c>
    </row>
    <row r="3" spans="1:96" s="1" customFormat="1" ht="10.8" thickBot="1" x14ac:dyDescent="0.25">
      <c r="A3" s="1" t="s">
        <v>108</v>
      </c>
      <c r="B3" s="45"/>
      <c r="C3" s="6"/>
      <c r="D3" s="128"/>
      <c r="E3" s="43"/>
      <c r="F3" s="162" t="s">
        <v>249</v>
      </c>
      <c r="G3" s="77" t="s">
        <v>249</v>
      </c>
      <c r="H3" s="77" t="s">
        <v>249</v>
      </c>
      <c r="I3" s="77" t="s">
        <v>249</v>
      </c>
      <c r="J3" s="77" t="s">
        <v>249</v>
      </c>
      <c r="K3" s="77" t="s">
        <v>249</v>
      </c>
      <c r="L3" s="24" t="s">
        <v>158</v>
      </c>
      <c r="M3" s="24" t="s">
        <v>118</v>
      </c>
      <c r="N3" s="24" t="s">
        <v>118</v>
      </c>
      <c r="O3" s="24" t="s">
        <v>118</v>
      </c>
      <c r="P3" s="24" t="s">
        <v>118</v>
      </c>
      <c r="Q3" s="77" t="s">
        <v>119</v>
      </c>
      <c r="R3" s="77" t="s">
        <v>119</v>
      </c>
      <c r="S3" s="77" t="s">
        <v>119</v>
      </c>
      <c r="T3" s="77" t="s">
        <v>119</v>
      </c>
      <c r="U3" s="86" t="s">
        <v>249</v>
      </c>
      <c r="V3" s="63" t="s">
        <v>136</v>
      </c>
      <c r="W3" s="63" t="s">
        <v>136</v>
      </c>
      <c r="X3" s="63" t="s">
        <v>317</v>
      </c>
      <c r="Y3" s="68" t="s">
        <v>136</v>
      </c>
      <c r="Z3" s="68" t="s">
        <v>136</v>
      </c>
      <c r="AA3" s="68" t="s">
        <v>136</v>
      </c>
      <c r="AB3" s="68" t="s">
        <v>136</v>
      </c>
      <c r="AC3" s="68" t="s">
        <v>136</v>
      </c>
      <c r="AD3" s="92" t="s">
        <v>277</v>
      </c>
      <c r="AE3" s="92" t="s">
        <v>277</v>
      </c>
      <c r="AF3" s="31" t="s">
        <v>136</v>
      </c>
      <c r="AG3" s="114"/>
      <c r="AH3" s="114"/>
      <c r="AI3" s="114"/>
      <c r="AJ3" s="114"/>
      <c r="AK3" s="114"/>
      <c r="AL3" s="31" t="s">
        <v>136</v>
      </c>
      <c r="AM3" s="31" t="s">
        <v>314</v>
      </c>
      <c r="AN3" s="31" t="s">
        <v>255</v>
      </c>
      <c r="AO3" s="104" t="s">
        <v>136</v>
      </c>
      <c r="AP3" s="104" t="s">
        <v>136</v>
      </c>
      <c r="AQ3" s="31" t="s">
        <v>136</v>
      </c>
      <c r="AR3" s="125" t="s">
        <v>136</v>
      </c>
      <c r="AS3" s="125" t="s">
        <v>310</v>
      </c>
      <c r="AT3" s="31" t="s">
        <v>260</v>
      </c>
      <c r="AU3" s="82" t="s">
        <v>136</v>
      </c>
      <c r="AV3" s="82" t="s">
        <v>136</v>
      </c>
      <c r="AW3" s="82" t="s">
        <v>136</v>
      </c>
      <c r="AX3" s="82" t="s">
        <v>136</v>
      </c>
      <c r="AY3" s="43" t="s">
        <v>286</v>
      </c>
      <c r="AZ3" s="92" t="s">
        <v>196</v>
      </c>
      <c r="BA3" s="92" t="s">
        <v>196</v>
      </c>
      <c r="BB3" s="92" t="s">
        <v>196</v>
      </c>
      <c r="BC3" s="149" t="s">
        <v>291</v>
      </c>
      <c r="BD3" s="149" t="s">
        <v>291</v>
      </c>
      <c r="BE3" s="149" t="s">
        <v>291</v>
      </c>
      <c r="BF3" s="149" t="s">
        <v>291</v>
      </c>
      <c r="BG3" s="107" t="s">
        <v>165</v>
      </c>
      <c r="BH3" s="107" t="s">
        <v>165</v>
      </c>
      <c r="BI3" s="107" t="s">
        <v>284</v>
      </c>
      <c r="BJ3" s="107" t="s">
        <v>165</v>
      </c>
      <c r="BK3" s="107" t="s">
        <v>165</v>
      </c>
      <c r="BL3" s="89" t="s">
        <v>196</v>
      </c>
      <c r="BM3" s="89" t="s">
        <v>196</v>
      </c>
      <c r="BN3" s="146" t="s">
        <v>136</v>
      </c>
      <c r="BO3" s="146" t="s">
        <v>345</v>
      </c>
      <c r="BP3" s="146" t="s">
        <v>345</v>
      </c>
      <c r="BQ3" s="86" t="s">
        <v>196</v>
      </c>
      <c r="BR3" s="86" t="s">
        <v>196</v>
      </c>
      <c r="BS3" s="86" t="s">
        <v>340</v>
      </c>
      <c r="BT3" s="86" t="s">
        <v>196</v>
      </c>
      <c r="BU3" s="86" t="s">
        <v>196</v>
      </c>
      <c r="BV3" s="95" t="s">
        <v>196</v>
      </c>
      <c r="BW3" s="95" t="s">
        <v>196</v>
      </c>
      <c r="BX3" s="98" t="s">
        <v>196</v>
      </c>
      <c r="BY3" s="98" t="s">
        <v>196</v>
      </c>
      <c r="BZ3" s="86" t="s">
        <v>326</v>
      </c>
      <c r="CA3" s="31" t="s">
        <v>136</v>
      </c>
      <c r="CB3" s="31" t="s">
        <v>305</v>
      </c>
      <c r="CC3" s="31" t="s">
        <v>305</v>
      </c>
      <c r="CD3" s="31" t="s">
        <v>216</v>
      </c>
      <c r="CE3" s="31" t="s">
        <v>188</v>
      </c>
      <c r="CF3" s="31" t="s">
        <v>188</v>
      </c>
      <c r="CG3" s="92" t="s">
        <v>277</v>
      </c>
      <c r="CH3" s="92" t="s">
        <v>277</v>
      </c>
      <c r="CI3" s="86" t="s">
        <v>333</v>
      </c>
      <c r="CJ3" s="86" t="s">
        <v>196</v>
      </c>
      <c r="CK3" s="101" t="s">
        <v>196</v>
      </c>
      <c r="CL3" s="101" t="s">
        <v>196</v>
      </c>
      <c r="CM3" s="121" t="s">
        <v>136</v>
      </c>
      <c r="CN3" s="121" t="s">
        <v>298</v>
      </c>
      <c r="CO3" s="74" t="s">
        <v>136</v>
      </c>
      <c r="CP3" s="74" t="s">
        <v>136</v>
      </c>
      <c r="CQ3" s="74" t="s">
        <v>136</v>
      </c>
      <c r="CR3" s="74"/>
    </row>
    <row r="4" spans="1:96" s="5" customFormat="1" ht="55.8" thickBot="1" x14ac:dyDescent="0.35">
      <c r="B4" s="46"/>
      <c r="C4" s="175" t="s">
        <v>0</v>
      </c>
      <c r="D4" s="174" t="s">
        <v>253</v>
      </c>
      <c r="E4" s="123"/>
      <c r="F4" s="163" t="s">
        <v>294</v>
      </c>
      <c r="G4" s="164" t="s">
        <v>294</v>
      </c>
      <c r="H4" s="164" t="s">
        <v>294</v>
      </c>
      <c r="I4" s="164" t="s">
        <v>294</v>
      </c>
      <c r="J4" s="164" t="s">
        <v>294</v>
      </c>
      <c r="K4" s="164" t="s">
        <v>294</v>
      </c>
      <c r="L4" s="176" t="s">
        <v>124</v>
      </c>
      <c r="M4" s="177"/>
      <c r="N4" s="177"/>
      <c r="O4" s="177"/>
      <c r="P4" s="178"/>
      <c r="Q4" s="179" t="s">
        <v>131</v>
      </c>
      <c r="R4" s="180"/>
      <c r="S4" s="180"/>
      <c r="T4" s="181"/>
      <c r="U4" s="109" t="s">
        <v>250</v>
      </c>
      <c r="V4" s="64" t="s">
        <v>133</v>
      </c>
      <c r="W4" s="64" t="s">
        <v>138</v>
      </c>
      <c r="X4" s="64" t="s">
        <v>318</v>
      </c>
      <c r="Y4" s="69" t="s">
        <v>140</v>
      </c>
      <c r="Z4" s="69" t="s">
        <v>140</v>
      </c>
      <c r="AA4" s="69" t="s">
        <v>140</v>
      </c>
      <c r="AB4" s="69" t="s">
        <v>140</v>
      </c>
      <c r="AC4" s="69" t="s">
        <v>140</v>
      </c>
      <c r="AD4" s="93" t="s">
        <v>278</v>
      </c>
      <c r="AE4" s="93" t="s">
        <v>278</v>
      </c>
      <c r="AF4" s="72" t="s">
        <v>143</v>
      </c>
      <c r="AG4" s="115" t="s">
        <v>268</v>
      </c>
      <c r="AH4" s="115" t="s">
        <v>268</v>
      </c>
      <c r="AI4" s="115" t="s">
        <v>268</v>
      </c>
      <c r="AJ4" s="115" t="s">
        <v>268</v>
      </c>
      <c r="AK4" s="115" t="s">
        <v>268</v>
      </c>
      <c r="AL4" s="72" t="s">
        <v>149</v>
      </c>
      <c r="AM4" s="72" t="s">
        <v>315</v>
      </c>
      <c r="AN4" s="72" t="s">
        <v>263</v>
      </c>
      <c r="AO4" s="105" t="s">
        <v>230</v>
      </c>
      <c r="AP4" s="105" t="s">
        <v>230</v>
      </c>
      <c r="AQ4" s="72" t="s">
        <v>227</v>
      </c>
      <c r="AR4" s="126" t="s">
        <v>235</v>
      </c>
      <c r="AS4" s="126" t="s">
        <v>311</v>
      </c>
      <c r="AT4" s="72" t="s">
        <v>261</v>
      </c>
      <c r="AU4" s="83" t="s">
        <v>173</v>
      </c>
      <c r="AV4" s="83" t="s">
        <v>173</v>
      </c>
      <c r="AW4" s="83" t="s">
        <v>173</v>
      </c>
      <c r="AX4" s="83" t="s">
        <v>173</v>
      </c>
      <c r="AY4" s="72" t="s">
        <v>160</v>
      </c>
      <c r="AZ4" s="93" t="s">
        <v>204</v>
      </c>
      <c r="BA4" s="93" t="s">
        <v>204</v>
      </c>
      <c r="BB4" s="93" t="s">
        <v>204</v>
      </c>
      <c r="BC4" s="150" t="s">
        <v>290</v>
      </c>
      <c r="BD4" s="150" t="s">
        <v>290</v>
      </c>
      <c r="BE4" s="150" t="s">
        <v>290</v>
      </c>
      <c r="BF4" s="150" t="s">
        <v>290</v>
      </c>
      <c r="BG4" s="108" t="s">
        <v>162</v>
      </c>
      <c r="BH4" s="108" t="s">
        <v>162</v>
      </c>
      <c r="BI4" s="108" t="s">
        <v>162</v>
      </c>
      <c r="BJ4" s="108" t="s">
        <v>162</v>
      </c>
      <c r="BK4" s="108" t="s">
        <v>162</v>
      </c>
      <c r="BL4" s="90" t="s">
        <v>211</v>
      </c>
      <c r="BM4" s="90" t="s">
        <v>212</v>
      </c>
      <c r="BN4" s="147" t="s">
        <v>163</v>
      </c>
      <c r="BO4" s="147" t="s">
        <v>163</v>
      </c>
      <c r="BP4" s="147" t="s">
        <v>163</v>
      </c>
      <c r="BQ4" s="84" t="s">
        <v>243</v>
      </c>
      <c r="BR4" s="84" t="s">
        <v>202</v>
      </c>
      <c r="BS4" s="84" t="s">
        <v>342</v>
      </c>
      <c r="BT4" s="84" t="s">
        <v>200</v>
      </c>
      <c r="BU4" s="84" t="s">
        <v>207</v>
      </c>
      <c r="BV4" s="96" t="s">
        <v>193</v>
      </c>
      <c r="BW4" s="96" t="s">
        <v>193</v>
      </c>
      <c r="BX4" s="99" t="s">
        <v>206</v>
      </c>
      <c r="BY4" s="99" t="s">
        <v>206</v>
      </c>
      <c r="BZ4" s="84" t="s">
        <v>327</v>
      </c>
      <c r="CA4" s="72" t="s">
        <v>167</v>
      </c>
      <c r="CB4" s="72" t="s">
        <v>306</v>
      </c>
      <c r="CC4" s="72" t="s">
        <v>307</v>
      </c>
      <c r="CD4" s="72" t="s">
        <v>218</v>
      </c>
      <c r="CE4" s="72" t="s">
        <v>184</v>
      </c>
      <c r="CF4" s="72" t="s">
        <v>184</v>
      </c>
      <c r="CG4" s="93" t="s">
        <v>323</v>
      </c>
      <c r="CH4" s="93" t="s">
        <v>323</v>
      </c>
      <c r="CI4" s="72" t="s">
        <v>218</v>
      </c>
      <c r="CJ4" s="72" t="s">
        <v>197</v>
      </c>
      <c r="CK4" s="102" t="s">
        <v>195</v>
      </c>
      <c r="CL4" s="102" t="s">
        <v>195</v>
      </c>
      <c r="CM4" s="122" t="s">
        <v>150</v>
      </c>
      <c r="CN4" s="122" t="s">
        <v>301</v>
      </c>
      <c r="CO4" s="72" t="s">
        <v>152</v>
      </c>
      <c r="CP4" s="72" t="s">
        <v>238</v>
      </c>
      <c r="CQ4" s="72" t="s">
        <v>154</v>
      </c>
      <c r="CR4" s="116" t="s">
        <v>272</v>
      </c>
    </row>
    <row r="5" spans="1:96" s="38" customFormat="1" ht="41.4" x14ac:dyDescent="0.3">
      <c r="B5" s="47" t="s">
        <v>113</v>
      </c>
      <c r="C5" s="175"/>
      <c r="D5" s="174"/>
      <c r="E5" s="123" t="s">
        <v>302</v>
      </c>
      <c r="F5" s="165" t="s">
        <v>293</v>
      </c>
      <c r="G5" s="166" t="s">
        <v>293</v>
      </c>
      <c r="H5" s="166" t="s">
        <v>293</v>
      </c>
      <c r="I5" s="166" t="s">
        <v>293</v>
      </c>
      <c r="J5" s="166" t="s">
        <v>293</v>
      </c>
      <c r="K5" s="166" t="s">
        <v>293</v>
      </c>
      <c r="L5" s="56" t="s">
        <v>127</v>
      </c>
      <c r="M5" s="56" t="s">
        <v>128</v>
      </c>
      <c r="N5" s="56" t="s">
        <v>111</v>
      </c>
      <c r="O5" s="56" t="s">
        <v>126</v>
      </c>
      <c r="P5" s="60" t="s">
        <v>126</v>
      </c>
      <c r="Q5" s="78" t="s">
        <v>110</v>
      </c>
      <c r="R5" s="78" t="s">
        <v>130</v>
      </c>
      <c r="S5" s="79" t="s">
        <v>129</v>
      </c>
      <c r="T5" s="79" t="s">
        <v>116</v>
      </c>
      <c r="U5" s="84" t="s">
        <v>251</v>
      </c>
      <c r="V5" s="64" t="s">
        <v>135</v>
      </c>
      <c r="W5" s="64" t="s">
        <v>135</v>
      </c>
      <c r="X5" s="64" t="s">
        <v>319</v>
      </c>
      <c r="Y5" s="69" t="s">
        <v>141</v>
      </c>
      <c r="Z5" s="69" t="s">
        <v>141</v>
      </c>
      <c r="AA5" s="69" t="s">
        <v>141</v>
      </c>
      <c r="AB5" s="69" t="s">
        <v>141</v>
      </c>
      <c r="AC5" s="69" t="s">
        <v>141</v>
      </c>
      <c r="AD5" s="93" t="s">
        <v>279</v>
      </c>
      <c r="AE5" s="93" t="s">
        <v>279</v>
      </c>
      <c r="AF5" s="72" t="s">
        <v>144</v>
      </c>
      <c r="AG5" s="115" t="s">
        <v>274</v>
      </c>
      <c r="AH5" s="115" t="s">
        <v>285</v>
      </c>
      <c r="AI5" s="115" t="s">
        <v>285</v>
      </c>
      <c r="AJ5" s="115" t="s">
        <v>285</v>
      </c>
      <c r="AK5" s="115" t="s">
        <v>285</v>
      </c>
      <c r="AL5" s="72" t="s">
        <v>147</v>
      </c>
      <c r="AM5" s="72" t="s">
        <v>147</v>
      </c>
      <c r="AN5" s="72" t="s">
        <v>262</v>
      </c>
      <c r="AO5" s="105" t="s">
        <v>231</v>
      </c>
      <c r="AP5" s="105" t="s">
        <v>231</v>
      </c>
      <c r="AQ5" s="72" t="s">
        <v>228</v>
      </c>
      <c r="AR5" s="126" t="s">
        <v>234</v>
      </c>
      <c r="AS5" s="126" t="s">
        <v>234</v>
      </c>
      <c r="AT5" s="72" t="s">
        <v>264</v>
      </c>
      <c r="AU5" s="83" t="s">
        <v>175</v>
      </c>
      <c r="AV5" s="83" t="s">
        <v>176</v>
      </c>
      <c r="AW5" s="83" t="s">
        <v>180</v>
      </c>
      <c r="AX5" s="83" t="s">
        <v>271</v>
      </c>
      <c r="AY5" s="72" t="s">
        <v>135</v>
      </c>
      <c r="AZ5" s="93" t="s">
        <v>135</v>
      </c>
      <c r="BA5" s="93" t="s">
        <v>221</v>
      </c>
      <c r="BB5" s="93" t="s">
        <v>221</v>
      </c>
      <c r="BC5" s="150" t="s">
        <v>288</v>
      </c>
      <c r="BD5" s="150" t="s">
        <v>296</v>
      </c>
      <c r="BE5" s="150" t="s">
        <v>296</v>
      </c>
      <c r="BF5" s="150" t="s">
        <v>350</v>
      </c>
      <c r="BG5" s="108" t="s">
        <v>135</v>
      </c>
      <c r="BH5" s="108" t="s">
        <v>241</v>
      </c>
      <c r="BI5" s="108" t="s">
        <v>241</v>
      </c>
      <c r="BJ5" s="108" t="s">
        <v>296</v>
      </c>
      <c r="BK5" s="108" t="s">
        <v>296</v>
      </c>
      <c r="BL5" s="90" t="s">
        <v>135</v>
      </c>
      <c r="BM5" s="90" t="s">
        <v>135</v>
      </c>
      <c r="BN5" s="147" t="s">
        <v>164</v>
      </c>
      <c r="BO5" s="147" t="s">
        <v>164</v>
      </c>
      <c r="BP5" s="147" t="s">
        <v>164</v>
      </c>
      <c r="BQ5" s="84" t="s">
        <v>244</v>
      </c>
      <c r="BR5" s="84" t="s">
        <v>135</v>
      </c>
      <c r="BS5" s="84" t="s">
        <v>244</v>
      </c>
      <c r="BT5" s="84" t="s">
        <v>135</v>
      </c>
      <c r="BU5" s="84" t="s">
        <v>135</v>
      </c>
      <c r="BV5" s="96" t="s">
        <v>135</v>
      </c>
      <c r="BW5" s="96" t="s">
        <v>223</v>
      </c>
      <c r="BX5" s="99" t="s">
        <v>135</v>
      </c>
      <c r="BY5" s="99" t="s">
        <v>223</v>
      </c>
      <c r="BZ5" s="84" t="s">
        <v>328</v>
      </c>
      <c r="CA5" s="72" t="s">
        <v>168</v>
      </c>
      <c r="CB5" s="72" t="s">
        <v>308</v>
      </c>
      <c r="CC5" s="72" t="s">
        <v>308</v>
      </c>
      <c r="CD5" s="72" t="s">
        <v>217</v>
      </c>
      <c r="CE5" s="72" t="s">
        <v>214</v>
      </c>
      <c r="CF5" s="72" t="s">
        <v>185</v>
      </c>
      <c r="CG5" s="93" t="s">
        <v>330</v>
      </c>
      <c r="CH5" s="93" t="s">
        <v>330</v>
      </c>
      <c r="CI5" s="84" t="s">
        <v>334</v>
      </c>
      <c r="CJ5" s="84" t="s">
        <v>135</v>
      </c>
      <c r="CK5" s="102" t="s">
        <v>135</v>
      </c>
      <c r="CL5" s="102" t="s">
        <v>223</v>
      </c>
      <c r="CM5" s="122" t="s">
        <v>135</v>
      </c>
      <c r="CN5" s="122" t="s">
        <v>300</v>
      </c>
      <c r="CO5" s="72" t="s">
        <v>135</v>
      </c>
      <c r="CP5" s="72" t="s">
        <v>239</v>
      </c>
      <c r="CQ5" s="72" t="s">
        <v>155</v>
      </c>
      <c r="CR5" s="117" t="s">
        <v>221</v>
      </c>
    </row>
    <row r="6" spans="1:96" s="5" customFormat="1" thickBot="1" x14ac:dyDescent="0.35">
      <c r="B6" s="46"/>
      <c r="C6" s="175"/>
      <c r="D6" s="174"/>
      <c r="E6" s="123"/>
      <c r="F6" s="167"/>
      <c r="G6" s="168"/>
      <c r="H6" s="168"/>
      <c r="I6" s="170"/>
      <c r="J6" s="167"/>
      <c r="K6" s="167"/>
      <c r="L6" s="56" t="s">
        <v>157</v>
      </c>
      <c r="M6" s="56" t="s">
        <v>59</v>
      </c>
      <c r="N6" s="56" t="s">
        <v>59</v>
      </c>
      <c r="O6" s="56" t="s">
        <v>125</v>
      </c>
      <c r="P6" s="56" t="s">
        <v>125</v>
      </c>
      <c r="Q6" s="79" t="s">
        <v>112</v>
      </c>
      <c r="R6" s="79" t="s">
        <v>114</v>
      </c>
      <c r="S6" s="79" t="s">
        <v>115</v>
      </c>
      <c r="T6" s="79" t="s">
        <v>117</v>
      </c>
      <c r="U6" s="84" t="s">
        <v>252</v>
      </c>
      <c r="V6" s="64" t="s">
        <v>134</v>
      </c>
      <c r="W6" s="64" t="s">
        <v>134</v>
      </c>
      <c r="X6" s="64" t="s">
        <v>134</v>
      </c>
      <c r="Y6" s="69" t="s">
        <v>142</v>
      </c>
      <c r="Z6" s="69" t="s">
        <v>142</v>
      </c>
      <c r="AA6" s="69" t="s">
        <v>142</v>
      </c>
      <c r="AB6" s="69" t="s">
        <v>142</v>
      </c>
      <c r="AC6" s="69" t="s">
        <v>142</v>
      </c>
      <c r="AD6" s="93" t="s">
        <v>280</v>
      </c>
      <c r="AE6" s="93" t="s">
        <v>280</v>
      </c>
      <c r="AF6" s="72" t="s">
        <v>145</v>
      </c>
      <c r="AG6" s="115" t="s">
        <v>275</v>
      </c>
      <c r="AH6" s="115" t="s">
        <v>275</v>
      </c>
      <c r="AI6" s="115" t="s">
        <v>275</v>
      </c>
      <c r="AJ6" s="115" t="s">
        <v>275</v>
      </c>
      <c r="AK6" s="115" t="s">
        <v>275</v>
      </c>
      <c r="AL6" s="72" t="s">
        <v>148</v>
      </c>
      <c r="AM6" s="72" t="s">
        <v>313</v>
      </c>
      <c r="AN6" s="72" t="s">
        <v>256</v>
      </c>
      <c r="AO6" s="105" t="s">
        <v>232</v>
      </c>
      <c r="AP6" s="105" t="s">
        <v>232</v>
      </c>
      <c r="AQ6" s="72" t="s">
        <v>226</v>
      </c>
      <c r="AR6" s="126" t="s">
        <v>233</v>
      </c>
      <c r="AS6" s="126" t="s">
        <v>233</v>
      </c>
      <c r="AT6" s="72" t="s">
        <v>265</v>
      </c>
      <c r="AU6" s="83" t="s">
        <v>174</v>
      </c>
      <c r="AV6" s="83" t="s">
        <v>174</v>
      </c>
      <c r="AW6" s="83" t="s">
        <v>174</v>
      </c>
      <c r="AX6" s="83" t="s">
        <v>174</v>
      </c>
      <c r="AY6" s="72" t="s">
        <v>169</v>
      </c>
      <c r="AZ6" s="93" t="s">
        <v>203</v>
      </c>
      <c r="BA6" s="93" t="s">
        <v>203</v>
      </c>
      <c r="BB6" s="93" t="s">
        <v>203</v>
      </c>
      <c r="BC6" s="150" t="s">
        <v>289</v>
      </c>
      <c r="BD6" s="150" t="s">
        <v>289</v>
      </c>
      <c r="BE6" s="150" t="s">
        <v>289</v>
      </c>
      <c r="BF6" s="150" t="s">
        <v>289</v>
      </c>
      <c r="BG6" s="108" t="s">
        <v>170</v>
      </c>
      <c r="BH6" s="108" t="s">
        <v>170</v>
      </c>
      <c r="BI6" s="108" t="s">
        <v>170</v>
      </c>
      <c r="BJ6" s="108" t="s">
        <v>170</v>
      </c>
      <c r="BK6" s="108" t="s">
        <v>170</v>
      </c>
      <c r="BL6" s="90" t="s">
        <v>210</v>
      </c>
      <c r="BM6" s="90" t="s">
        <v>210</v>
      </c>
      <c r="BN6" s="147" t="s">
        <v>171</v>
      </c>
      <c r="BO6" s="147" t="s">
        <v>171</v>
      </c>
      <c r="BP6" s="147" t="s">
        <v>171</v>
      </c>
      <c r="BQ6" s="84" t="s">
        <v>245</v>
      </c>
      <c r="BR6" s="84" t="s">
        <v>201</v>
      </c>
      <c r="BS6" s="84" t="s">
        <v>341</v>
      </c>
      <c r="BT6" s="84" t="s">
        <v>199</v>
      </c>
      <c r="BU6" s="84" t="s">
        <v>208</v>
      </c>
      <c r="BV6" s="96" t="s">
        <v>190</v>
      </c>
      <c r="BW6" s="96" t="s">
        <v>190</v>
      </c>
      <c r="BX6" s="99" t="s">
        <v>205</v>
      </c>
      <c r="BY6" s="99" t="s">
        <v>205</v>
      </c>
      <c r="BZ6" s="72" t="s">
        <v>329</v>
      </c>
      <c r="CA6" s="72" t="s">
        <v>172</v>
      </c>
      <c r="CB6" s="72" t="s">
        <v>172</v>
      </c>
      <c r="CC6" s="72" t="s">
        <v>172</v>
      </c>
      <c r="CD6" s="72" t="s">
        <v>215</v>
      </c>
      <c r="CE6" s="72" t="s">
        <v>213</v>
      </c>
      <c r="CF6" s="72" t="s">
        <v>186</v>
      </c>
      <c r="CG6" s="93" t="s">
        <v>335</v>
      </c>
      <c r="CH6" s="93" t="s">
        <v>335</v>
      </c>
      <c r="CI6" s="84" t="s">
        <v>336</v>
      </c>
      <c r="CJ6" s="72" t="s">
        <v>198</v>
      </c>
      <c r="CK6" s="102" t="s">
        <v>194</v>
      </c>
      <c r="CL6" s="102" t="s">
        <v>194</v>
      </c>
      <c r="CM6" s="122" t="s">
        <v>151</v>
      </c>
      <c r="CN6" s="122" t="s">
        <v>151</v>
      </c>
      <c r="CO6" s="72" t="s">
        <v>153</v>
      </c>
      <c r="CP6" s="72" t="s">
        <v>237</v>
      </c>
      <c r="CQ6" s="72" t="s">
        <v>156</v>
      </c>
      <c r="CR6" s="116" t="s">
        <v>117</v>
      </c>
    </row>
    <row r="7" spans="1:96" s="4" customFormat="1" thickBot="1" x14ac:dyDescent="0.35">
      <c r="A7" s="12" t="s">
        <v>61</v>
      </c>
      <c r="B7" s="48" t="s">
        <v>1</v>
      </c>
      <c r="C7" s="7" t="s">
        <v>1</v>
      </c>
      <c r="D7" s="129" t="s">
        <v>1</v>
      </c>
      <c r="E7" s="140" t="s">
        <v>303</v>
      </c>
      <c r="F7" s="139" t="s">
        <v>1</v>
      </c>
      <c r="G7" s="154" t="s">
        <v>1</v>
      </c>
      <c r="H7" s="154" t="s">
        <v>1</v>
      </c>
      <c r="I7" s="154" t="s">
        <v>120</v>
      </c>
      <c r="J7" s="171" t="s">
        <v>1</v>
      </c>
      <c r="K7" s="169" t="s">
        <v>1</v>
      </c>
      <c r="L7" s="151" t="s">
        <v>1</v>
      </c>
      <c r="M7" s="25" t="s">
        <v>1</v>
      </c>
      <c r="N7" s="25" t="s">
        <v>1</v>
      </c>
      <c r="O7" s="25" t="s">
        <v>120</v>
      </c>
      <c r="P7" s="25" t="s">
        <v>121</v>
      </c>
      <c r="Q7" s="80" t="s">
        <v>1</v>
      </c>
      <c r="R7" s="80" t="s">
        <v>1</v>
      </c>
      <c r="S7" s="80" t="s">
        <v>1</v>
      </c>
      <c r="T7" s="80" t="s">
        <v>1</v>
      </c>
      <c r="U7" s="110" t="s">
        <v>1</v>
      </c>
      <c r="V7" s="25" t="s">
        <v>1</v>
      </c>
      <c r="W7" s="25" t="s">
        <v>1</v>
      </c>
      <c r="X7" s="25" t="s">
        <v>1</v>
      </c>
      <c r="Y7" s="25" t="s">
        <v>1</v>
      </c>
      <c r="Z7" s="25" t="s">
        <v>120</v>
      </c>
      <c r="AA7" s="25" t="s">
        <v>121</v>
      </c>
      <c r="AB7" s="25" t="s">
        <v>120</v>
      </c>
      <c r="AC7" s="25" t="s">
        <v>121</v>
      </c>
      <c r="AD7" s="25" t="s">
        <v>1</v>
      </c>
      <c r="AE7" s="25" t="s">
        <v>120</v>
      </c>
      <c r="AF7" s="25" t="s">
        <v>1</v>
      </c>
      <c r="AG7" s="25" t="s">
        <v>1</v>
      </c>
      <c r="AH7" s="25" t="s">
        <v>1</v>
      </c>
      <c r="AI7" s="25" t="s">
        <v>1</v>
      </c>
      <c r="AJ7" s="25" t="s">
        <v>1</v>
      </c>
      <c r="AK7" s="25" t="s">
        <v>1</v>
      </c>
      <c r="AL7" s="25" t="s">
        <v>1</v>
      </c>
      <c r="AM7" s="25" t="s">
        <v>1</v>
      </c>
      <c r="AN7" s="25" t="s">
        <v>1</v>
      </c>
      <c r="AO7" s="25" t="s">
        <v>1</v>
      </c>
      <c r="AP7" s="25" t="s">
        <v>1</v>
      </c>
      <c r="AQ7" s="25" t="s">
        <v>1</v>
      </c>
      <c r="AR7" s="25" t="s">
        <v>1</v>
      </c>
      <c r="AS7" s="25"/>
      <c r="AT7" s="25"/>
      <c r="AU7" s="25" t="s">
        <v>1</v>
      </c>
      <c r="AV7" s="25" t="s">
        <v>1</v>
      </c>
      <c r="AW7" s="25" t="s">
        <v>1</v>
      </c>
      <c r="AX7" s="25" t="s">
        <v>1</v>
      </c>
      <c r="AY7" s="25" t="s">
        <v>1</v>
      </c>
      <c r="AZ7" s="25" t="s">
        <v>1</v>
      </c>
      <c r="BA7" s="25" t="s">
        <v>121</v>
      </c>
      <c r="BB7" s="25" t="s">
        <v>121</v>
      </c>
      <c r="BC7" s="25" t="s">
        <v>1</v>
      </c>
      <c r="BD7" s="25" t="s">
        <v>120</v>
      </c>
      <c r="BE7" s="25" t="s">
        <v>120</v>
      </c>
      <c r="BF7" s="25" t="s">
        <v>1</v>
      </c>
      <c r="BG7" s="25" t="s">
        <v>1</v>
      </c>
      <c r="BH7" s="25" t="s">
        <v>1</v>
      </c>
      <c r="BI7" s="25" t="s">
        <v>1</v>
      </c>
      <c r="BJ7" s="25" t="s">
        <v>120</v>
      </c>
      <c r="BK7" s="25" t="s">
        <v>120</v>
      </c>
      <c r="BL7" s="25" t="s">
        <v>1</v>
      </c>
      <c r="BM7" s="25" t="s">
        <v>1</v>
      </c>
      <c r="BN7" s="25" t="s">
        <v>1</v>
      </c>
      <c r="BO7" s="25" t="s">
        <v>1</v>
      </c>
      <c r="BP7" s="25" t="s">
        <v>120</v>
      </c>
      <c r="BQ7" s="25" t="s">
        <v>1</v>
      </c>
      <c r="BR7" s="25" t="s">
        <v>1</v>
      </c>
      <c r="BS7" s="25" t="s">
        <v>1</v>
      </c>
      <c r="BT7" s="25" t="s">
        <v>1</v>
      </c>
      <c r="BU7" s="25" t="s">
        <v>1</v>
      </c>
      <c r="BV7" s="25" t="s">
        <v>1</v>
      </c>
      <c r="BW7" s="25" t="s">
        <v>1</v>
      </c>
      <c r="BX7" s="25" t="s">
        <v>1</v>
      </c>
      <c r="BY7" s="25" t="s">
        <v>1</v>
      </c>
      <c r="BZ7" s="25" t="s">
        <v>1</v>
      </c>
      <c r="CA7" s="25" t="s">
        <v>1</v>
      </c>
      <c r="CB7" s="25" t="s">
        <v>1</v>
      </c>
      <c r="CC7" s="25" t="s">
        <v>120</v>
      </c>
      <c r="CD7" s="25" t="s">
        <v>1</v>
      </c>
      <c r="CE7" s="25" t="s">
        <v>1</v>
      </c>
      <c r="CF7" s="25" t="s">
        <v>1</v>
      </c>
      <c r="CG7" s="25" t="s">
        <v>1</v>
      </c>
      <c r="CH7" s="25" t="s">
        <v>1</v>
      </c>
      <c r="CI7" s="25" t="s">
        <v>1</v>
      </c>
      <c r="CJ7" s="25" t="s">
        <v>1</v>
      </c>
      <c r="CK7" s="25" t="s">
        <v>1</v>
      </c>
      <c r="CL7" s="25" t="s">
        <v>1</v>
      </c>
      <c r="CM7" s="25" t="s">
        <v>1</v>
      </c>
      <c r="CN7" s="25" t="s">
        <v>1</v>
      </c>
      <c r="CO7" s="25" t="s">
        <v>1</v>
      </c>
      <c r="CP7" s="25" t="s">
        <v>1</v>
      </c>
      <c r="CQ7" s="25" t="s">
        <v>1</v>
      </c>
      <c r="CR7" s="25" t="s">
        <v>1</v>
      </c>
    </row>
    <row r="8" spans="1:96" s="9" customFormat="1" x14ac:dyDescent="0.3">
      <c r="A8" s="11">
        <v>886</v>
      </c>
      <c r="B8" s="49" t="s">
        <v>2</v>
      </c>
      <c r="C8" s="8">
        <f t="shared" ref="C8:C39" si="0">SUM(D8:CR8)</f>
        <v>31366384</v>
      </c>
      <c r="D8" s="130">
        <v>28796450</v>
      </c>
      <c r="E8" s="136"/>
      <c r="F8" s="136"/>
      <c r="G8" s="152"/>
      <c r="H8" s="156"/>
      <c r="I8" s="152"/>
      <c r="J8" s="156">
        <v>145983</v>
      </c>
      <c r="K8" s="134"/>
      <c r="L8" s="112"/>
      <c r="M8" s="26">
        <f>5418+2640+1980-807+545+1925+2173+6160+880+6105+2244</f>
        <v>29263</v>
      </c>
      <c r="N8" s="26">
        <v>341</v>
      </c>
      <c r="O8" s="26"/>
      <c r="P8" s="26"/>
      <c r="Q8" s="36"/>
      <c r="R8" s="35">
        <v>2628</v>
      </c>
      <c r="S8" s="35">
        <v>141873</v>
      </c>
      <c r="T8" s="39">
        <v>323473</v>
      </c>
      <c r="U8" s="39">
        <v>38570</v>
      </c>
      <c r="V8" s="27"/>
      <c r="W8" s="27"/>
      <c r="X8" s="27"/>
      <c r="Y8" s="26"/>
      <c r="Z8" s="26"/>
      <c r="AA8" s="26"/>
      <c r="AB8" s="26"/>
      <c r="AC8" s="26"/>
      <c r="AD8" s="27">
        <v>25000</v>
      </c>
      <c r="AE8" s="27"/>
      <c r="AF8" s="26"/>
      <c r="AG8" s="26">
        <v>358475</v>
      </c>
      <c r="AH8" s="26"/>
      <c r="AI8" s="26"/>
      <c r="AJ8" s="26"/>
      <c r="AK8" s="26"/>
      <c r="AL8" s="26"/>
      <c r="AM8" s="26"/>
      <c r="AN8" s="26">
        <v>25000</v>
      </c>
      <c r="AO8" s="26">
        <v>484251</v>
      </c>
      <c r="AP8" s="26">
        <v>23581</v>
      </c>
      <c r="AQ8" s="26">
        <v>8169</v>
      </c>
      <c r="AR8" s="26">
        <v>57538</v>
      </c>
      <c r="AS8" s="26"/>
      <c r="AT8" s="26"/>
      <c r="AU8" s="35">
        <v>105552</v>
      </c>
      <c r="AV8" s="35"/>
      <c r="AW8" s="36"/>
      <c r="AX8" s="36"/>
      <c r="AY8" s="26"/>
      <c r="AZ8" s="87"/>
      <c r="BA8" s="87"/>
      <c r="BB8" s="87"/>
      <c r="BC8" s="87">
        <v>40000</v>
      </c>
      <c r="BD8" s="87"/>
      <c r="BE8" s="87"/>
      <c r="BF8" s="87">
        <v>20000</v>
      </c>
      <c r="BG8" s="39"/>
      <c r="BH8" s="39"/>
      <c r="BI8" s="39"/>
      <c r="BJ8" s="39"/>
      <c r="BK8" s="39"/>
      <c r="BL8" s="39"/>
      <c r="BM8" s="39"/>
      <c r="BN8" s="36"/>
      <c r="BO8" s="36"/>
      <c r="BP8" s="36"/>
      <c r="BQ8" s="36"/>
      <c r="BR8" s="36"/>
      <c r="BS8" s="36">
        <v>6000</v>
      </c>
      <c r="BT8" s="36"/>
      <c r="BU8" s="36"/>
      <c r="BV8" s="36"/>
      <c r="BW8" s="36"/>
      <c r="BX8" s="85"/>
      <c r="BY8" s="73"/>
      <c r="BZ8" s="73"/>
      <c r="CA8" s="26">
        <v>31955</v>
      </c>
      <c r="CB8" s="26"/>
      <c r="CC8" s="26"/>
      <c r="CD8" s="26">
        <v>206084</v>
      </c>
      <c r="CE8" s="26">
        <v>89831</v>
      </c>
      <c r="CF8" s="26">
        <v>66951</v>
      </c>
      <c r="CG8" s="26"/>
      <c r="CH8" s="26"/>
      <c r="CI8" s="26">
        <v>49957</v>
      </c>
      <c r="CJ8" s="85"/>
      <c r="CK8" s="26"/>
      <c r="CL8" s="26"/>
      <c r="CM8" s="26"/>
      <c r="CN8" s="26"/>
      <c r="CO8" s="26"/>
      <c r="CP8" s="26"/>
      <c r="CQ8" s="26">
        <v>42903</v>
      </c>
      <c r="CR8" s="26">
        <v>246556</v>
      </c>
    </row>
    <row r="9" spans="1:96" s="9" customFormat="1" x14ac:dyDescent="0.3">
      <c r="A9" s="11">
        <v>802</v>
      </c>
      <c r="B9" s="49" t="s">
        <v>3</v>
      </c>
      <c r="C9" s="8">
        <f t="shared" si="0"/>
        <v>46055847</v>
      </c>
      <c r="D9" s="130">
        <v>41120414</v>
      </c>
      <c r="E9" s="136"/>
      <c r="F9" s="136"/>
      <c r="G9" s="152"/>
      <c r="H9" s="156">
        <v>2372</v>
      </c>
      <c r="I9" s="152"/>
      <c r="J9" s="156"/>
      <c r="K9" s="134"/>
      <c r="L9" s="112"/>
      <c r="M9" s="26">
        <f>30722-234+67980-234+62898-234+16654+14718+9268-7150+20150+4400+19912+23622+15085+4620+6290+25168+14102+57063+53578+47752+28820+1144+100+6160+5901</f>
        <v>528255</v>
      </c>
      <c r="N9" s="26"/>
      <c r="O9" s="26"/>
      <c r="P9" s="26">
        <f>500+3000</f>
        <v>3500</v>
      </c>
      <c r="Q9" s="36">
        <v>816410</v>
      </c>
      <c r="R9" s="36">
        <v>8177</v>
      </c>
      <c r="S9" s="36">
        <v>137293</v>
      </c>
      <c r="T9" s="39">
        <v>432922</v>
      </c>
      <c r="U9" s="39">
        <v>46872</v>
      </c>
      <c r="V9" s="27"/>
      <c r="W9" s="27"/>
      <c r="X9" s="27"/>
      <c r="Y9" s="26"/>
      <c r="Z9" s="26"/>
      <c r="AA9" s="26"/>
      <c r="AB9" s="26"/>
      <c r="AC9" s="26"/>
      <c r="AD9" s="27">
        <v>25000</v>
      </c>
      <c r="AE9" s="27"/>
      <c r="AF9" s="26"/>
      <c r="AG9" s="26">
        <v>712471</v>
      </c>
      <c r="AH9" s="26"/>
      <c r="AI9" s="26"/>
      <c r="AJ9" s="26"/>
      <c r="AK9" s="26"/>
      <c r="AL9" s="26"/>
      <c r="AM9" s="26"/>
      <c r="AN9" s="26"/>
      <c r="AO9" s="26">
        <v>287377</v>
      </c>
      <c r="AP9" s="26">
        <v>13812</v>
      </c>
      <c r="AQ9" s="26">
        <v>53229</v>
      </c>
      <c r="AR9" s="26">
        <v>47518</v>
      </c>
      <c r="AS9" s="26"/>
      <c r="AT9" s="26">
        <v>50000</v>
      </c>
      <c r="AU9" s="36"/>
      <c r="AV9" s="36">
        <v>52776</v>
      </c>
      <c r="AW9" s="36"/>
      <c r="AX9" s="36"/>
      <c r="AY9" s="26"/>
      <c r="AZ9" s="87"/>
      <c r="BA9" s="87">
        <v>8100</v>
      </c>
      <c r="BB9" s="87"/>
      <c r="BC9" s="87">
        <v>40000</v>
      </c>
      <c r="BD9" s="87"/>
      <c r="BE9" s="87"/>
      <c r="BF9" s="87">
        <v>20000</v>
      </c>
      <c r="BG9" s="39"/>
      <c r="BH9" s="39"/>
      <c r="BI9" s="39"/>
      <c r="BJ9" s="39"/>
      <c r="BK9" s="39"/>
      <c r="BL9" s="39"/>
      <c r="BM9" s="39"/>
      <c r="BN9" s="36">
        <v>842183</v>
      </c>
      <c r="BO9" s="36">
        <v>25715</v>
      </c>
      <c r="BP9" s="36"/>
      <c r="BQ9" s="36"/>
      <c r="BR9" s="36"/>
      <c r="BS9" s="36">
        <v>20000</v>
      </c>
      <c r="BT9" s="36"/>
      <c r="BU9" s="36"/>
      <c r="BV9" s="36"/>
      <c r="BW9" s="36"/>
      <c r="BX9" s="86"/>
      <c r="BY9" s="86"/>
      <c r="BZ9" s="86"/>
      <c r="CA9" s="26">
        <v>23860</v>
      </c>
      <c r="CB9" s="26"/>
      <c r="CC9" s="26"/>
      <c r="CD9" s="26">
        <v>32910</v>
      </c>
      <c r="CE9" s="26">
        <v>115464</v>
      </c>
      <c r="CF9" s="26">
        <v>101391</v>
      </c>
      <c r="CG9" s="26">
        <v>51139</v>
      </c>
      <c r="CH9" s="26"/>
      <c r="CI9" s="26">
        <v>85681</v>
      </c>
      <c r="CJ9" s="26"/>
      <c r="CK9" s="26"/>
      <c r="CL9" s="26"/>
      <c r="CM9" s="26"/>
      <c r="CN9" s="26"/>
      <c r="CO9" s="26"/>
      <c r="CP9" s="26"/>
      <c r="CQ9" s="26"/>
      <c r="CR9" s="26">
        <v>351006</v>
      </c>
    </row>
    <row r="10" spans="1:96" s="9" customFormat="1" x14ac:dyDescent="0.3">
      <c r="A10" s="11">
        <v>804</v>
      </c>
      <c r="B10" s="49" t="s">
        <v>4</v>
      </c>
      <c r="C10" s="8">
        <f t="shared" si="0"/>
        <v>13513622</v>
      </c>
      <c r="D10" s="130">
        <v>12316291</v>
      </c>
      <c r="E10" s="136"/>
      <c r="F10" s="141">
        <v>55433</v>
      </c>
      <c r="G10" s="153"/>
      <c r="H10" s="157"/>
      <c r="I10" s="153"/>
      <c r="J10" s="156"/>
      <c r="K10" s="135"/>
      <c r="L10" s="112"/>
      <c r="M10" s="26">
        <f>2981+2024+10468+4775+268+556+33360+11427+329+5936+2937-180</f>
        <v>74881</v>
      </c>
      <c r="N10" s="26"/>
      <c r="O10" s="26"/>
      <c r="P10" s="26"/>
      <c r="Q10" s="36"/>
      <c r="R10" s="36"/>
      <c r="S10" s="36">
        <v>19094</v>
      </c>
      <c r="T10" s="39">
        <v>3664</v>
      </c>
      <c r="U10" s="39">
        <v>14716</v>
      </c>
      <c r="V10" s="27"/>
      <c r="W10" s="27"/>
      <c r="X10" s="27"/>
      <c r="Y10" s="26"/>
      <c r="Z10" s="26"/>
      <c r="AA10" s="26"/>
      <c r="AB10" s="26"/>
      <c r="AC10" s="26"/>
      <c r="AD10" s="27">
        <v>0</v>
      </c>
      <c r="AE10" s="27"/>
      <c r="AF10" s="26"/>
      <c r="AG10" s="26">
        <v>249076</v>
      </c>
      <c r="AH10" s="26"/>
      <c r="AI10" s="26"/>
      <c r="AJ10" s="26"/>
      <c r="AK10" s="26"/>
      <c r="AL10" s="26"/>
      <c r="AM10" s="26"/>
      <c r="AN10" s="26">
        <v>25000</v>
      </c>
      <c r="AO10" s="26">
        <v>104530</v>
      </c>
      <c r="AP10" s="26">
        <v>5070</v>
      </c>
      <c r="AQ10" s="26">
        <v>35104</v>
      </c>
      <c r="AR10" s="26">
        <v>35022</v>
      </c>
      <c r="AS10" s="26"/>
      <c r="AT10" s="26"/>
      <c r="AU10" s="36"/>
      <c r="AV10" s="36">
        <f>79164+79164</f>
        <v>158328</v>
      </c>
      <c r="AW10" s="36">
        <v>79164</v>
      </c>
      <c r="AX10" s="36"/>
      <c r="AY10" s="26"/>
      <c r="AZ10" s="87"/>
      <c r="BA10" s="87"/>
      <c r="BB10" s="87"/>
      <c r="BC10" s="87">
        <v>40000</v>
      </c>
      <c r="BD10" s="87"/>
      <c r="BE10" s="87"/>
      <c r="BF10" s="87"/>
      <c r="BG10" s="39"/>
      <c r="BH10" s="39"/>
      <c r="BI10" s="39"/>
      <c r="BJ10" s="39"/>
      <c r="BK10" s="39"/>
      <c r="BL10" s="39"/>
      <c r="BM10" s="39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86"/>
      <c r="BY10" s="86"/>
      <c r="BZ10" s="86"/>
      <c r="CA10" s="26">
        <v>31955</v>
      </c>
      <c r="CB10" s="26"/>
      <c r="CC10" s="26"/>
      <c r="CD10" s="26">
        <v>17793</v>
      </c>
      <c r="CE10" s="26">
        <v>57758</v>
      </c>
      <c r="CF10" s="26">
        <v>23859</v>
      </c>
      <c r="CG10" s="26">
        <v>31620</v>
      </c>
      <c r="CH10" s="26"/>
      <c r="CI10" s="26">
        <v>21372</v>
      </c>
      <c r="CJ10" s="26"/>
      <c r="CK10" s="26"/>
      <c r="CL10" s="26"/>
      <c r="CM10" s="26">
        <v>5925</v>
      </c>
      <c r="CN10" s="26">
        <v>10000</v>
      </c>
      <c r="CO10" s="26">
        <v>8887</v>
      </c>
      <c r="CP10" s="26"/>
      <c r="CQ10" s="26"/>
      <c r="CR10" s="26">
        <v>89080</v>
      </c>
    </row>
    <row r="11" spans="1:96" s="9" customFormat="1" ht="15.75" customHeight="1" x14ac:dyDescent="0.3">
      <c r="A11" s="11">
        <v>806</v>
      </c>
      <c r="B11" s="49" t="s">
        <v>5</v>
      </c>
      <c r="C11" s="8">
        <f t="shared" si="0"/>
        <v>12188909</v>
      </c>
      <c r="D11" s="130">
        <v>11018129</v>
      </c>
      <c r="E11" s="136"/>
      <c r="F11" s="141"/>
      <c r="G11" s="153"/>
      <c r="H11" s="157"/>
      <c r="I11" s="153"/>
      <c r="J11" s="156"/>
      <c r="K11" s="135"/>
      <c r="L11" s="112"/>
      <c r="M11" s="26">
        <f>2200+27210+11000+2200+1612-3412</f>
        <v>40810</v>
      </c>
      <c r="N11" s="26"/>
      <c r="O11" s="26"/>
      <c r="P11" s="26"/>
      <c r="Q11" s="36">
        <v>381665</v>
      </c>
      <c r="R11" s="36">
        <v>95</v>
      </c>
      <c r="S11" s="36">
        <v>26970</v>
      </c>
      <c r="T11" s="39">
        <v>61937</v>
      </c>
      <c r="U11" s="39">
        <v>14672</v>
      </c>
      <c r="V11" s="27"/>
      <c r="W11" s="27"/>
      <c r="X11" s="27"/>
      <c r="Y11" s="26"/>
      <c r="Z11" s="26"/>
      <c r="AA11" s="26"/>
      <c r="AB11" s="26"/>
      <c r="AC11" s="26"/>
      <c r="AD11" s="27">
        <v>0</v>
      </c>
      <c r="AE11" s="27"/>
      <c r="AF11" s="26"/>
      <c r="AG11" s="26">
        <v>152325</v>
      </c>
      <c r="AH11" s="26"/>
      <c r="AI11" s="26">
        <v>1077</v>
      </c>
      <c r="AJ11" s="26"/>
      <c r="AK11" s="26"/>
      <c r="AL11" s="26"/>
      <c r="AM11" s="26"/>
      <c r="AN11" s="26"/>
      <c r="AO11" s="26">
        <v>0</v>
      </c>
      <c r="AP11" s="26">
        <v>0</v>
      </c>
      <c r="AQ11" s="26"/>
      <c r="AR11" s="26">
        <v>0</v>
      </c>
      <c r="AS11" s="26"/>
      <c r="AT11" s="26"/>
      <c r="AU11" s="36">
        <v>79164</v>
      </c>
      <c r="AV11" s="36"/>
      <c r="AW11" s="36"/>
      <c r="AX11" s="36"/>
      <c r="AY11" s="26"/>
      <c r="AZ11" s="87"/>
      <c r="BA11" s="87"/>
      <c r="BB11" s="87"/>
      <c r="BC11" s="87">
        <v>40000</v>
      </c>
      <c r="BD11" s="87"/>
      <c r="BE11" s="87"/>
      <c r="BF11" s="87">
        <v>20000</v>
      </c>
      <c r="BG11" s="39"/>
      <c r="BH11" s="39"/>
      <c r="BI11" s="39"/>
      <c r="BJ11" s="39"/>
      <c r="BK11" s="39"/>
      <c r="BL11" s="39"/>
      <c r="BM11" s="39"/>
      <c r="BN11" s="36"/>
      <c r="BO11" s="36"/>
      <c r="BP11" s="36"/>
      <c r="BQ11" s="36"/>
      <c r="BR11" s="36"/>
      <c r="BS11" s="36">
        <v>5000</v>
      </c>
      <c r="BT11" s="36"/>
      <c r="BU11" s="36"/>
      <c r="BV11" s="36"/>
      <c r="BW11" s="36"/>
      <c r="BX11" s="36"/>
      <c r="BY11" s="36"/>
      <c r="BZ11" s="36"/>
      <c r="CA11" s="26">
        <v>31955</v>
      </c>
      <c r="CB11" s="26"/>
      <c r="CC11" s="26"/>
      <c r="CD11" s="26">
        <v>16751</v>
      </c>
      <c r="CE11" s="26">
        <v>56671</v>
      </c>
      <c r="CF11" s="26">
        <v>22398</v>
      </c>
      <c r="CG11" s="26">
        <v>18362</v>
      </c>
      <c r="CH11" s="26"/>
      <c r="CI11" s="26">
        <v>46404</v>
      </c>
      <c r="CJ11" s="26"/>
      <c r="CK11" s="26">
        <v>2492</v>
      </c>
      <c r="CL11" s="26"/>
      <c r="CM11" s="26"/>
      <c r="CN11" s="26"/>
      <c r="CO11" s="26"/>
      <c r="CP11" s="26"/>
      <c r="CQ11" s="26"/>
      <c r="CR11" s="26">
        <v>152032</v>
      </c>
    </row>
    <row r="12" spans="1:96" s="9" customFormat="1" x14ac:dyDescent="0.3">
      <c r="A12" s="11">
        <v>843</v>
      </c>
      <c r="B12" s="49" t="s">
        <v>6</v>
      </c>
      <c r="C12" s="8">
        <f t="shared" si="0"/>
        <v>19613958</v>
      </c>
      <c r="D12" s="130">
        <v>18309245</v>
      </c>
      <c r="E12" s="136"/>
      <c r="F12" s="136"/>
      <c r="G12" s="152"/>
      <c r="H12" s="156">
        <v>91435</v>
      </c>
      <c r="I12" s="152"/>
      <c r="J12" s="156"/>
      <c r="K12" s="134"/>
      <c r="L12" s="112"/>
      <c r="M12" s="26">
        <f>1245+5205+2448+5500+935-88</f>
        <v>15245</v>
      </c>
      <c r="N12" s="26"/>
      <c r="O12" s="26" t="s">
        <v>113</v>
      </c>
      <c r="P12" s="26"/>
      <c r="Q12" s="36"/>
      <c r="R12" s="36">
        <v>564</v>
      </c>
      <c r="S12" s="36">
        <v>14413</v>
      </c>
      <c r="T12" s="39">
        <v>16</v>
      </c>
      <c r="U12" s="39">
        <v>16210</v>
      </c>
      <c r="V12" s="27"/>
      <c r="W12" s="27"/>
      <c r="X12" s="27"/>
      <c r="Y12" s="26"/>
      <c r="Z12" s="26"/>
      <c r="AA12" s="26"/>
      <c r="AB12" s="26"/>
      <c r="AC12" s="26"/>
      <c r="AD12" s="27">
        <v>50000</v>
      </c>
      <c r="AE12" s="27"/>
      <c r="AF12" s="26"/>
      <c r="AG12" s="26">
        <v>306938</v>
      </c>
      <c r="AH12" s="26"/>
      <c r="AI12" s="26"/>
      <c r="AJ12" s="26"/>
      <c r="AK12" s="26">
        <v>2692</v>
      </c>
      <c r="AL12" s="26"/>
      <c r="AM12" s="26"/>
      <c r="AN12" s="26"/>
      <c r="AO12" s="26">
        <v>181256</v>
      </c>
      <c r="AP12" s="26">
        <v>8670</v>
      </c>
      <c r="AQ12" s="26">
        <v>7628</v>
      </c>
      <c r="AR12" s="26">
        <v>39431</v>
      </c>
      <c r="AS12" s="26"/>
      <c r="AT12" s="26"/>
      <c r="AU12" s="36">
        <f>52776+79164</f>
        <v>131940</v>
      </c>
      <c r="AV12" s="36"/>
      <c r="AW12" s="36"/>
      <c r="AX12" s="36"/>
      <c r="AY12" s="26"/>
      <c r="AZ12" s="87"/>
      <c r="BA12" s="87">
        <v>7000</v>
      </c>
      <c r="BB12" s="87">
        <v>2000</v>
      </c>
      <c r="BC12" s="87">
        <v>40000</v>
      </c>
      <c r="BD12" s="87"/>
      <c r="BE12" s="87"/>
      <c r="BF12" s="87"/>
      <c r="BG12" s="39"/>
      <c r="BH12" s="39"/>
      <c r="BI12" s="39"/>
      <c r="BJ12" s="39"/>
      <c r="BK12" s="39"/>
      <c r="BL12" s="39"/>
      <c r="BM12" s="39"/>
      <c r="BN12" s="36"/>
      <c r="BO12" s="36"/>
      <c r="BP12" s="36"/>
      <c r="BQ12" s="36"/>
      <c r="BR12" s="36"/>
      <c r="BS12" s="36">
        <v>1000</v>
      </c>
      <c r="BT12" s="36"/>
      <c r="BU12" s="36"/>
      <c r="BV12" s="36"/>
      <c r="BW12" s="36"/>
      <c r="BX12" s="36"/>
      <c r="BY12" s="36"/>
      <c r="BZ12" s="36"/>
      <c r="CA12" s="26">
        <v>23860</v>
      </c>
      <c r="CB12" s="26"/>
      <c r="CC12" s="26"/>
      <c r="CD12" s="26">
        <v>40324</v>
      </c>
      <c r="CE12" s="26">
        <v>66372</v>
      </c>
      <c r="CF12" s="26">
        <v>35432</v>
      </c>
      <c r="CG12" s="26">
        <v>42801</v>
      </c>
      <c r="CH12" s="26"/>
      <c r="CI12" s="26">
        <v>24323</v>
      </c>
      <c r="CJ12" s="26"/>
      <c r="CK12" s="26"/>
      <c r="CL12" s="26"/>
      <c r="CM12" s="26"/>
      <c r="CN12" s="26"/>
      <c r="CO12" s="26"/>
      <c r="CP12" s="26"/>
      <c r="CQ12" s="26"/>
      <c r="CR12" s="26">
        <v>155163</v>
      </c>
    </row>
    <row r="13" spans="1:96" s="9" customFormat="1" ht="16.5" customHeight="1" x14ac:dyDescent="0.3">
      <c r="A13" s="11">
        <v>807</v>
      </c>
      <c r="B13" s="49" t="s">
        <v>7</v>
      </c>
      <c r="C13" s="8">
        <f t="shared" si="0"/>
        <v>14636680</v>
      </c>
      <c r="D13" s="130">
        <v>13322870</v>
      </c>
      <c r="E13" s="136"/>
      <c r="F13" s="136"/>
      <c r="G13" s="152"/>
      <c r="H13" s="156"/>
      <c r="I13" s="152"/>
      <c r="J13" s="156">
        <v>61733</v>
      </c>
      <c r="K13" s="134"/>
      <c r="L13" s="112"/>
      <c r="M13" s="26"/>
      <c r="N13" s="26"/>
      <c r="O13" s="26"/>
      <c r="P13" s="26"/>
      <c r="Q13" s="36"/>
      <c r="R13" s="36"/>
      <c r="S13" s="36">
        <v>29071</v>
      </c>
      <c r="T13" s="39">
        <v>153410</v>
      </c>
      <c r="U13" s="39">
        <v>9181</v>
      </c>
      <c r="V13" s="27"/>
      <c r="W13" s="27"/>
      <c r="X13" s="27"/>
      <c r="Y13" s="26"/>
      <c r="Z13" s="26"/>
      <c r="AA13" s="26"/>
      <c r="AB13" s="26"/>
      <c r="AC13" s="26"/>
      <c r="AD13" s="27">
        <v>0</v>
      </c>
      <c r="AE13" s="27"/>
      <c r="AF13" s="26"/>
      <c r="AG13" s="26">
        <v>290537</v>
      </c>
      <c r="AH13" s="26"/>
      <c r="AI13" s="26"/>
      <c r="AJ13" s="26"/>
      <c r="AK13" s="26"/>
      <c r="AL13" s="26"/>
      <c r="AM13" s="26"/>
      <c r="AN13" s="26">
        <v>25000</v>
      </c>
      <c r="AO13" s="26">
        <v>251164</v>
      </c>
      <c r="AP13" s="26">
        <v>12043</v>
      </c>
      <c r="AQ13" s="26">
        <v>7628</v>
      </c>
      <c r="AR13" s="26">
        <v>0</v>
      </c>
      <c r="AS13" s="26"/>
      <c r="AT13" s="26"/>
      <c r="AU13" s="36">
        <v>79164</v>
      </c>
      <c r="AV13" s="36"/>
      <c r="AW13" s="36"/>
      <c r="AX13" s="36">
        <v>2100</v>
      </c>
      <c r="AY13" s="26"/>
      <c r="AZ13" s="87"/>
      <c r="BA13" s="87">
        <v>7000</v>
      </c>
      <c r="BB13" s="87"/>
      <c r="BC13" s="87">
        <v>0</v>
      </c>
      <c r="BD13" s="87"/>
      <c r="BE13" s="87"/>
      <c r="BF13" s="87"/>
      <c r="BG13" s="39"/>
      <c r="BH13" s="39"/>
      <c r="BI13" s="39"/>
      <c r="BJ13" s="39"/>
      <c r="BK13" s="39"/>
      <c r="BL13" s="39"/>
      <c r="BM13" s="39">
        <v>4500</v>
      </c>
      <c r="BN13" s="36"/>
      <c r="BO13" s="36"/>
      <c r="BP13" s="36"/>
      <c r="BQ13" s="36"/>
      <c r="BR13" s="36"/>
      <c r="BS13" s="36"/>
      <c r="BT13" s="36">
        <v>3976</v>
      </c>
      <c r="BU13" s="36"/>
      <c r="BV13" s="36">
        <v>264</v>
      </c>
      <c r="BW13" s="36"/>
      <c r="BX13" s="36"/>
      <c r="BY13" s="36"/>
      <c r="BZ13" s="36">
        <v>40000</v>
      </c>
      <c r="CA13" s="26">
        <v>23860</v>
      </c>
      <c r="CB13" s="26"/>
      <c r="CC13" s="26"/>
      <c r="CD13" s="26">
        <v>66653</v>
      </c>
      <c r="CE13" s="26">
        <v>58413</v>
      </c>
      <c r="CF13" s="26">
        <v>24739</v>
      </c>
      <c r="CG13" s="26">
        <v>27620</v>
      </c>
      <c r="CH13" s="26"/>
      <c r="CI13" s="26">
        <v>21436</v>
      </c>
      <c r="CJ13" s="26"/>
      <c r="CK13" s="26"/>
      <c r="CL13" s="26"/>
      <c r="CM13" s="26"/>
      <c r="CN13" s="26"/>
      <c r="CO13" s="26"/>
      <c r="CP13" s="26"/>
      <c r="CQ13" s="26"/>
      <c r="CR13" s="26">
        <v>114318</v>
      </c>
    </row>
    <row r="14" spans="1:96" s="9" customFormat="1" x14ac:dyDescent="0.3">
      <c r="A14" s="11">
        <v>808</v>
      </c>
      <c r="B14" s="49" t="s">
        <v>8</v>
      </c>
      <c r="C14" s="8">
        <f t="shared" si="0"/>
        <v>29545297</v>
      </c>
      <c r="D14" s="130">
        <v>27002694</v>
      </c>
      <c r="E14" s="136"/>
      <c r="F14" s="142"/>
      <c r="G14" s="152">
        <v>185598</v>
      </c>
      <c r="H14" s="156"/>
      <c r="I14" s="152"/>
      <c r="J14" s="156">
        <v>1148</v>
      </c>
      <c r="K14" s="134"/>
      <c r="L14" s="112"/>
      <c r="M14" s="26">
        <f>704+880+449+100+1068+1627</f>
        <v>4828</v>
      </c>
      <c r="N14" s="26"/>
      <c r="O14" s="26"/>
      <c r="P14" s="26"/>
      <c r="Q14" s="36"/>
      <c r="R14" s="36">
        <v>7641</v>
      </c>
      <c r="S14" s="36">
        <v>64847</v>
      </c>
      <c r="T14" s="39">
        <v>343998</v>
      </c>
      <c r="U14" s="39">
        <v>26533</v>
      </c>
      <c r="V14" s="27"/>
      <c r="W14" s="27"/>
      <c r="X14" s="27"/>
      <c r="Y14" s="26"/>
      <c r="Z14" s="26"/>
      <c r="AA14" s="26"/>
      <c r="AB14" s="26"/>
      <c r="AC14" s="26"/>
      <c r="AD14" s="27">
        <v>50000</v>
      </c>
      <c r="AE14" s="27"/>
      <c r="AF14" s="26"/>
      <c r="AG14" s="26">
        <v>477025</v>
      </c>
      <c r="AH14" s="26"/>
      <c r="AI14" s="26"/>
      <c r="AJ14" s="26"/>
      <c r="AK14" s="26"/>
      <c r="AL14" s="26"/>
      <c r="AM14" s="26"/>
      <c r="AN14" s="26">
        <v>25000</v>
      </c>
      <c r="AO14" s="26">
        <v>177922</v>
      </c>
      <c r="AP14" s="26">
        <v>8646</v>
      </c>
      <c r="AQ14" s="26">
        <v>16545</v>
      </c>
      <c r="AR14" s="26">
        <v>35873</v>
      </c>
      <c r="AS14" s="26"/>
      <c r="AT14" s="26"/>
      <c r="AU14" s="36">
        <v>211104</v>
      </c>
      <c r="AV14" s="36"/>
      <c r="AW14" s="36"/>
      <c r="AX14" s="36"/>
      <c r="AY14" s="26"/>
      <c r="AZ14" s="87">
        <v>2575</v>
      </c>
      <c r="BA14" s="87">
        <v>5000</v>
      </c>
      <c r="BB14" s="87">
        <v>2894</v>
      </c>
      <c r="BC14" s="87">
        <v>40000</v>
      </c>
      <c r="BD14" s="87"/>
      <c r="BE14" s="87"/>
      <c r="BF14" s="87">
        <v>20000</v>
      </c>
      <c r="BG14" s="39"/>
      <c r="BH14" s="39"/>
      <c r="BI14" s="39"/>
      <c r="BJ14" s="39"/>
      <c r="BK14" s="39"/>
      <c r="BL14" s="39"/>
      <c r="BM14" s="39"/>
      <c r="BN14" s="36"/>
      <c r="BO14" s="36"/>
      <c r="BP14" s="36"/>
      <c r="BQ14" s="36"/>
      <c r="BR14" s="36"/>
      <c r="BS14" s="36">
        <v>6000</v>
      </c>
      <c r="BT14" s="36"/>
      <c r="BU14" s="36"/>
      <c r="BV14" s="36"/>
      <c r="BW14" s="36"/>
      <c r="BX14" s="36"/>
      <c r="BY14" s="36"/>
      <c r="BZ14" s="36"/>
      <c r="CA14" s="26">
        <v>31955</v>
      </c>
      <c r="CB14" s="26"/>
      <c r="CC14" s="26"/>
      <c r="CD14" s="26">
        <v>215343</v>
      </c>
      <c r="CE14" s="26">
        <v>83363</v>
      </c>
      <c r="CF14" s="26">
        <v>58261</v>
      </c>
      <c r="CG14" s="26">
        <v>71925</v>
      </c>
      <c r="CH14" s="26"/>
      <c r="CI14" s="26">
        <v>42597</v>
      </c>
      <c r="CJ14" s="26"/>
      <c r="CK14" s="26"/>
      <c r="CL14" s="26"/>
      <c r="CM14" s="26"/>
      <c r="CN14" s="26"/>
      <c r="CO14" s="26"/>
      <c r="CP14" s="26"/>
      <c r="CQ14" s="26">
        <v>35000</v>
      </c>
      <c r="CR14" s="26">
        <v>290982</v>
      </c>
    </row>
    <row r="15" spans="1:96" s="9" customFormat="1" x14ac:dyDescent="0.3">
      <c r="A15" s="11">
        <v>810</v>
      </c>
      <c r="B15" s="49" t="s">
        <v>9</v>
      </c>
      <c r="C15" s="8">
        <f t="shared" si="0"/>
        <v>60419135</v>
      </c>
      <c r="D15" s="130">
        <v>55477516</v>
      </c>
      <c r="E15" s="136"/>
      <c r="F15" s="142"/>
      <c r="G15" s="152">
        <v>189020</v>
      </c>
      <c r="H15" s="156">
        <v>420</v>
      </c>
      <c r="I15" s="152"/>
      <c r="J15" s="156">
        <v>176818</v>
      </c>
      <c r="K15" s="134"/>
      <c r="L15" s="112"/>
      <c r="M15" s="26">
        <f>4994+884+935+14929+6582+1243+360+58987+22713+8085+2090+3011+10353+1975+1100-6723+440-14537+27280</f>
        <v>144701</v>
      </c>
      <c r="N15" s="26"/>
      <c r="O15" s="26"/>
      <c r="P15" s="26"/>
      <c r="Q15" s="36">
        <v>1016638</v>
      </c>
      <c r="R15" s="36">
        <v>50390</v>
      </c>
      <c r="S15" s="36">
        <v>81932</v>
      </c>
      <c r="T15" s="39">
        <v>745397</v>
      </c>
      <c r="U15" s="39">
        <v>54384</v>
      </c>
      <c r="V15" s="27"/>
      <c r="W15" s="27"/>
      <c r="X15" s="27"/>
      <c r="Y15" s="26"/>
      <c r="Z15" s="26"/>
      <c r="AA15" s="26"/>
      <c r="AB15" s="26"/>
      <c r="AC15" s="26"/>
      <c r="AD15" s="27">
        <v>25000</v>
      </c>
      <c r="AE15" s="27"/>
      <c r="AF15" s="26"/>
      <c r="AG15" s="26">
        <v>924176</v>
      </c>
      <c r="AH15" s="26"/>
      <c r="AI15" s="26"/>
      <c r="AJ15" s="26"/>
      <c r="AK15" s="26"/>
      <c r="AL15" s="26"/>
      <c r="AM15" s="26"/>
      <c r="AN15" s="26">
        <v>25000</v>
      </c>
      <c r="AO15" s="26">
        <v>283890</v>
      </c>
      <c r="AP15" s="26">
        <v>13757</v>
      </c>
      <c r="AQ15" s="26"/>
      <c r="AR15" s="26">
        <v>0</v>
      </c>
      <c r="AS15" s="26"/>
      <c r="AT15" s="26"/>
      <c r="AU15" s="36"/>
      <c r="AV15" s="36">
        <v>39582</v>
      </c>
      <c r="AW15" s="36"/>
      <c r="AX15" s="36"/>
      <c r="AY15" s="26">
        <v>2200</v>
      </c>
      <c r="AZ15" s="87"/>
      <c r="BA15" s="87">
        <v>22000</v>
      </c>
      <c r="BB15" s="87"/>
      <c r="BC15" s="87">
        <v>0</v>
      </c>
      <c r="BD15" s="87"/>
      <c r="BE15" s="87"/>
      <c r="BF15" s="87"/>
      <c r="BG15" s="39"/>
      <c r="BH15" s="39"/>
      <c r="BI15" s="39"/>
      <c r="BJ15" s="39"/>
      <c r="BK15" s="39"/>
      <c r="BL15" s="39">
        <v>11294</v>
      </c>
      <c r="BM15" s="39">
        <v>137</v>
      </c>
      <c r="BN15" s="36"/>
      <c r="BO15" s="36"/>
      <c r="BP15" s="36"/>
      <c r="BQ15" s="36"/>
      <c r="BR15" s="36"/>
      <c r="BS15" s="36"/>
      <c r="BT15" s="36"/>
      <c r="BU15" s="36">
        <v>11607</v>
      </c>
      <c r="BV15" s="36"/>
      <c r="BW15" s="36"/>
      <c r="BX15" s="36"/>
      <c r="BY15" s="36"/>
      <c r="BZ15" s="36"/>
      <c r="CA15" s="26">
        <v>23860</v>
      </c>
      <c r="CB15" s="26"/>
      <c r="CC15" s="26"/>
      <c r="CD15" s="26">
        <v>194497</v>
      </c>
      <c r="CE15" s="26">
        <v>143661</v>
      </c>
      <c r="CF15" s="26">
        <v>139276</v>
      </c>
      <c r="CG15" s="26">
        <v>79843</v>
      </c>
      <c r="CH15" s="26"/>
      <c r="CI15" s="26">
        <v>88980</v>
      </c>
      <c r="CJ15" s="26"/>
      <c r="CK15" s="26"/>
      <c r="CL15" s="26"/>
      <c r="CM15" s="26"/>
      <c r="CN15" s="26"/>
      <c r="CO15" s="26"/>
      <c r="CP15" s="26"/>
      <c r="CQ15" s="26"/>
      <c r="CR15" s="26">
        <v>453159</v>
      </c>
    </row>
    <row r="16" spans="1:96" s="9" customFormat="1" x14ac:dyDescent="0.3">
      <c r="A16" s="11">
        <v>812</v>
      </c>
      <c r="B16" s="49" t="s">
        <v>10</v>
      </c>
      <c r="C16" s="8">
        <f t="shared" si="0"/>
        <v>14083065</v>
      </c>
      <c r="D16" s="130">
        <v>12921554</v>
      </c>
      <c r="E16" s="136"/>
      <c r="F16" s="142">
        <v>31235</v>
      </c>
      <c r="G16" s="152">
        <v>23520</v>
      </c>
      <c r="H16" s="156"/>
      <c r="I16" s="152"/>
      <c r="J16" s="156">
        <v>3768</v>
      </c>
      <c r="K16" s="134"/>
      <c r="L16" s="112"/>
      <c r="M16" s="26">
        <f>1081+2454+4525+2961</f>
        <v>11021</v>
      </c>
      <c r="N16" s="26"/>
      <c r="O16" s="26"/>
      <c r="P16" s="26"/>
      <c r="Q16" s="36"/>
      <c r="R16" s="36">
        <v>1</v>
      </c>
      <c r="S16" s="36">
        <v>7</v>
      </c>
      <c r="T16" s="39">
        <v>112</v>
      </c>
      <c r="U16" s="39">
        <v>23063</v>
      </c>
      <c r="V16" s="27"/>
      <c r="W16" s="27"/>
      <c r="X16" s="27"/>
      <c r="Y16" s="26"/>
      <c r="Z16" s="26"/>
      <c r="AA16" s="26"/>
      <c r="AB16" s="26"/>
      <c r="AC16" s="26"/>
      <c r="AD16" s="27">
        <v>25000</v>
      </c>
      <c r="AE16" s="27"/>
      <c r="AF16" s="26"/>
      <c r="AG16" s="26">
        <v>257163</v>
      </c>
      <c r="AH16" s="26"/>
      <c r="AI16" s="26"/>
      <c r="AJ16" s="26"/>
      <c r="AK16" s="26"/>
      <c r="AL16" s="26"/>
      <c r="AM16" s="26"/>
      <c r="AN16" s="26">
        <v>25000</v>
      </c>
      <c r="AO16" s="26">
        <v>120505</v>
      </c>
      <c r="AP16" s="26">
        <v>5777</v>
      </c>
      <c r="AQ16" s="26">
        <v>16726</v>
      </c>
      <c r="AR16" s="26">
        <v>0</v>
      </c>
      <c r="AS16" s="26"/>
      <c r="AT16" s="26"/>
      <c r="AU16" s="36"/>
      <c r="AV16" s="36">
        <v>105552</v>
      </c>
      <c r="AW16" s="36"/>
      <c r="AX16" s="36">
        <v>2100</v>
      </c>
      <c r="AY16" s="26">
        <v>4975</v>
      </c>
      <c r="AZ16" s="87"/>
      <c r="BA16" s="87"/>
      <c r="BB16" s="87">
        <v>2000</v>
      </c>
      <c r="BC16" s="87">
        <v>40000</v>
      </c>
      <c r="BD16" s="87"/>
      <c r="BE16" s="87"/>
      <c r="BF16" s="87"/>
      <c r="BG16" s="39"/>
      <c r="BH16" s="39"/>
      <c r="BI16" s="39"/>
      <c r="BJ16" s="39"/>
      <c r="BK16" s="39"/>
      <c r="BL16" s="39"/>
      <c r="BM16" s="39"/>
      <c r="BN16" s="36"/>
      <c r="BO16" s="36"/>
      <c r="BP16" s="36"/>
      <c r="BQ16" s="36"/>
      <c r="BR16" s="36"/>
      <c r="BS16" s="36">
        <v>13000</v>
      </c>
      <c r="BT16" s="36"/>
      <c r="BU16" s="36"/>
      <c r="BV16" s="36"/>
      <c r="BW16" s="36"/>
      <c r="BX16" s="36"/>
      <c r="BY16" s="36"/>
      <c r="BZ16" s="36"/>
      <c r="CA16" s="26">
        <v>23860</v>
      </c>
      <c r="CB16" s="26"/>
      <c r="CC16" s="26"/>
      <c r="CD16" s="26">
        <v>124955</v>
      </c>
      <c r="CE16" s="26">
        <v>59012</v>
      </c>
      <c r="CF16" s="26">
        <v>25544</v>
      </c>
      <c r="CG16" s="26">
        <v>20000</v>
      </c>
      <c r="CH16" s="26"/>
      <c r="CI16" s="26">
        <v>23022</v>
      </c>
      <c r="CJ16" s="26"/>
      <c r="CK16" s="26"/>
      <c r="CL16" s="26"/>
      <c r="CM16" s="26"/>
      <c r="CN16" s="26"/>
      <c r="CO16" s="26"/>
      <c r="CP16" s="26"/>
      <c r="CQ16" s="26">
        <v>35338</v>
      </c>
      <c r="CR16" s="26">
        <v>139255</v>
      </c>
    </row>
    <row r="17" spans="1:96" s="9" customFormat="1" x14ac:dyDescent="0.3">
      <c r="A17" s="11">
        <v>814</v>
      </c>
      <c r="B17" s="49" t="s">
        <v>11</v>
      </c>
      <c r="C17" s="8">
        <f t="shared" si="0"/>
        <v>34188087</v>
      </c>
      <c r="D17" s="130">
        <v>31777807</v>
      </c>
      <c r="E17" s="136"/>
      <c r="F17" s="142"/>
      <c r="G17" s="152">
        <v>166401</v>
      </c>
      <c r="H17" s="156"/>
      <c r="I17" s="152"/>
      <c r="J17" s="156"/>
      <c r="K17" s="134"/>
      <c r="L17" s="112"/>
      <c r="M17" s="26">
        <f>781+495+19052+1485+550+4148+990+21686+3295+4620+2230+495-22135</f>
        <v>37692</v>
      </c>
      <c r="N17" s="26"/>
      <c r="O17" s="26"/>
      <c r="P17" s="26"/>
      <c r="Q17" s="36">
        <v>2501</v>
      </c>
      <c r="R17" s="36"/>
      <c r="S17" s="36">
        <v>50517</v>
      </c>
      <c r="T17" s="39">
        <v>489</v>
      </c>
      <c r="U17" s="39">
        <v>36505</v>
      </c>
      <c r="V17" s="27"/>
      <c r="W17" s="27"/>
      <c r="X17" s="27"/>
      <c r="Y17" s="26"/>
      <c r="Z17" s="26"/>
      <c r="AA17" s="26"/>
      <c r="AB17" s="26"/>
      <c r="AC17" s="26"/>
      <c r="AD17" s="27">
        <v>0</v>
      </c>
      <c r="AE17" s="27"/>
      <c r="AF17" s="26"/>
      <c r="AG17" s="26">
        <v>559780</v>
      </c>
      <c r="AH17" s="26"/>
      <c r="AI17" s="26"/>
      <c r="AJ17" s="26"/>
      <c r="AK17" s="26"/>
      <c r="AL17" s="26"/>
      <c r="AM17" s="26"/>
      <c r="AN17" s="26">
        <v>25000</v>
      </c>
      <c r="AO17" s="26">
        <v>241790</v>
      </c>
      <c r="AP17" s="26">
        <v>11747</v>
      </c>
      <c r="AQ17" s="26">
        <v>32938</v>
      </c>
      <c r="AR17" s="26">
        <v>43456</v>
      </c>
      <c r="AS17" s="26"/>
      <c r="AT17" s="26"/>
      <c r="AU17" s="36"/>
      <c r="AV17" s="36"/>
      <c r="AW17" s="36"/>
      <c r="AX17" s="36"/>
      <c r="AY17" s="26"/>
      <c r="AZ17" s="87">
        <v>1342</v>
      </c>
      <c r="BA17" s="87">
        <v>3000</v>
      </c>
      <c r="BB17" s="87"/>
      <c r="BC17" s="87">
        <v>40000</v>
      </c>
      <c r="BD17" s="87"/>
      <c r="BE17" s="87"/>
      <c r="BF17" s="87"/>
      <c r="BG17" s="39">
        <v>17426</v>
      </c>
      <c r="BH17" s="39">
        <v>13000</v>
      </c>
      <c r="BI17" s="39">
        <v>78238</v>
      </c>
      <c r="BJ17" s="39"/>
      <c r="BK17" s="39">
        <v>-24000</v>
      </c>
      <c r="BL17" s="39"/>
      <c r="BM17" s="39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>
        <v>130000</v>
      </c>
      <c r="CA17" s="26">
        <v>31955</v>
      </c>
      <c r="CB17" s="26"/>
      <c r="CC17" s="26"/>
      <c r="CD17" s="26">
        <v>188583</v>
      </c>
      <c r="CE17" s="26">
        <v>95699</v>
      </c>
      <c r="CF17" s="26">
        <v>74835</v>
      </c>
      <c r="CG17" s="26">
        <v>25000</v>
      </c>
      <c r="CH17" s="26"/>
      <c r="CI17" s="26">
        <v>52273</v>
      </c>
      <c r="CJ17" s="26">
        <v>91299</v>
      </c>
      <c r="CK17" s="26"/>
      <c r="CL17" s="26"/>
      <c r="CM17" s="26"/>
      <c r="CN17" s="26"/>
      <c r="CO17" s="26"/>
      <c r="CP17" s="26"/>
      <c r="CQ17" s="26"/>
      <c r="CR17" s="26">
        <v>382814</v>
      </c>
    </row>
    <row r="18" spans="1:96" s="9" customFormat="1" x14ac:dyDescent="0.3">
      <c r="A18" s="11">
        <v>816</v>
      </c>
      <c r="B18" s="49" t="s">
        <v>12</v>
      </c>
      <c r="C18" s="8">
        <f t="shared" si="0"/>
        <v>42960205</v>
      </c>
      <c r="D18" s="130">
        <v>37511349</v>
      </c>
      <c r="E18" s="136"/>
      <c r="F18" s="136"/>
      <c r="G18" s="152"/>
      <c r="H18" s="156"/>
      <c r="I18" s="152"/>
      <c r="J18" s="156">
        <v>182491</v>
      </c>
      <c r="K18" s="134"/>
      <c r="L18" s="112"/>
      <c r="M18" s="26">
        <f>10282+33781+51140+23676-799+17050+1320+17893+91374-2123+77018+5280+17820+7128+64662-1415+12247</f>
        <v>426334</v>
      </c>
      <c r="N18" s="26"/>
      <c r="O18" s="26"/>
      <c r="P18" s="26"/>
      <c r="Q18" s="36">
        <v>1474490</v>
      </c>
      <c r="R18" s="36">
        <v>39721</v>
      </c>
      <c r="S18" s="36">
        <v>229908</v>
      </c>
      <c r="T18" s="39">
        <v>455835</v>
      </c>
      <c r="U18" s="39">
        <v>52144</v>
      </c>
      <c r="V18" s="27"/>
      <c r="W18" s="27"/>
      <c r="X18" s="27">
        <v>50000</v>
      </c>
      <c r="Y18" s="26"/>
      <c r="Z18" s="26"/>
      <c r="AA18" s="26"/>
      <c r="AB18" s="26"/>
      <c r="AC18" s="26"/>
      <c r="AD18" s="27">
        <v>50000</v>
      </c>
      <c r="AE18" s="27"/>
      <c r="AF18" s="26"/>
      <c r="AG18" s="26">
        <v>662129</v>
      </c>
      <c r="AH18" s="26"/>
      <c r="AI18" s="26"/>
      <c r="AJ18" s="26"/>
      <c r="AK18" s="26"/>
      <c r="AL18" s="26"/>
      <c r="AM18" s="26"/>
      <c r="AN18" s="26">
        <v>25000</v>
      </c>
      <c r="AO18" s="26">
        <v>455928</v>
      </c>
      <c r="AP18" s="26">
        <v>22231</v>
      </c>
      <c r="AQ18" s="26">
        <v>51243</v>
      </c>
      <c r="AR18" s="26">
        <v>50982</v>
      </c>
      <c r="AS18" s="26"/>
      <c r="AT18" s="26">
        <v>50000</v>
      </c>
      <c r="AU18" s="36">
        <f>39582+105552</f>
        <v>145134</v>
      </c>
      <c r="AV18" s="36">
        <v>52776</v>
      </c>
      <c r="AW18" s="36"/>
      <c r="AX18" s="36"/>
      <c r="AY18" s="26">
        <v>11100</v>
      </c>
      <c r="AZ18" s="87">
        <v>3000</v>
      </c>
      <c r="BA18" s="87">
        <v>10000</v>
      </c>
      <c r="BB18" s="87">
        <v>3000</v>
      </c>
      <c r="BC18" s="87">
        <v>40000</v>
      </c>
      <c r="BD18" s="87"/>
      <c r="BE18" s="87"/>
      <c r="BF18" s="87"/>
      <c r="BG18" s="39"/>
      <c r="BH18" s="39"/>
      <c r="BI18" s="39"/>
      <c r="BJ18" s="39"/>
      <c r="BK18" s="39"/>
      <c r="BL18" s="39"/>
      <c r="BM18" s="39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26">
        <v>31955</v>
      </c>
      <c r="CB18" s="26"/>
      <c r="CC18" s="26"/>
      <c r="CD18" s="26">
        <v>209002</v>
      </c>
      <c r="CE18" s="26">
        <v>104703</v>
      </c>
      <c r="CF18" s="26">
        <v>86933</v>
      </c>
      <c r="CG18" s="26">
        <v>52642</v>
      </c>
      <c r="CH18" s="26"/>
      <c r="CI18" s="26">
        <v>55541</v>
      </c>
      <c r="CJ18" s="26"/>
      <c r="CK18" s="26"/>
      <c r="CL18" s="26"/>
      <c r="CM18" s="26"/>
      <c r="CN18" s="26"/>
      <c r="CO18" s="26"/>
      <c r="CP18" s="26"/>
      <c r="CQ18" s="26">
        <v>35000</v>
      </c>
      <c r="CR18" s="26">
        <v>329634</v>
      </c>
    </row>
    <row r="19" spans="1:96" s="9" customFormat="1" x14ac:dyDescent="0.3">
      <c r="A19" s="11">
        <v>818</v>
      </c>
      <c r="B19" s="49" t="s">
        <v>13</v>
      </c>
      <c r="C19" s="8">
        <f t="shared" si="0"/>
        <v>116197309</v>
      </c>
      <c r="D19" s="130">
        <v>105572582</v>
      </c>
      <c r="E19" s="136"/>
      <c r="F19" s="136"/>
      <c r="G19" s="152"/>
      <c r="H19" s="156">
        <v>661065</v>
      </c>
      <c r="I19" s="152"/>
      <c r="J19" s="156">
        <v>180</v>
      </c>
      <c r="K19" s="134"/>
      <c r="L19" s="112"/>
      <c r="M19" s="26">
        <f>65507+62409+24904+48322+45799+908+450+162+2422+10379+46951+27344+23265+19580+10344+4290-3326-22908</f>
        <v>366802</v>
      </c>
      <c r="N19" s="26">
        <v>13766</v>
      </c>
      <c r="O19" s="26">
        <v>-5000</v>
      </c>
      <c r="P19" s="26"/>
      <c r="Q19" s="36">
        <v>2870043</v>
      </c>
      <c r="R19" s="36">
        <v>20975</v>
      </c>
      <c r="S19" s="36">
        <v>107309</v>
      </c>
      <c r="T19" s="39">
        <v>1743632</v>
      </c>
      <c r="U19" s="39">
        <v>123397</v>
      </c>
      <c r="V19" s="27"/>
      <c r="W19" s="27"/>
      <c r="X19" s="27"/>
      <c r="Y19" s="26"/>
      <c r="Z19" s="26"/>
      <c r="AA19" s="26"/>
      <c r="AB19" s="26"/>
      <c r="AC19" s="26"/>
      <c r="AD19" s="27">
        <v>25000</v>
      </c>
      <c r="AE19" s="27"/>
      <c r="AF19" s="26"/>
      <c r="AG19" s="26">
        <v>1736933</v>
      </c>
      <c r="AH19" s="26"/>
      <c r="AI19" s="26"/>
      <c r="AJ19" s="26"/>
      <c r="AK19" s="26"/>
      <c r="AL19" s="26"/>
      <c r="AM19" s="26"/>
      <c r="AN19" s="26"/>
      <c r="AO19" s="26">
        <v>833267</v>
      </c>
      <c r="AP19" s="26">
        <v>40011</v>
      </c>
      <c r="AQ19" s="26"/>
      <c r="AR19" s="26">
        <v>130043</v>
      </c>
      <c r="AS19" s="26"/>
      <c r="AT19" s="26"/>
      <c r="AU19" s="36"/>
      <c r="AV19" s="36">
        <v>39582</v>
      </c>
      <c r="AW19" s="36"/>
      <c r="AX19" s="36"/>
      <c r="AY19" s="26"/>
      <c r="AZ19" s="87"/>
      <c r="BA19" s="87"/>
      <c r="BB19" s="87"/>
      <c r="BC19" s="87">
        <v>0</v>
      </c>
      <c r="BD19" s="87"/>
      <c r="BE19" s="87"/>
      <c r="BF19" s="87"/>
      <c r="BG19" s="39"/>
      <c r="BH19" s="39"/>
      <c r="BI19" s="39"/>
      <c r="BJ19" s="39"/>
      <c r="BK19" s="39"/>
      <c r="BL19" s="39"/>
      <c r="BM19" s="39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26">
        <v>23860</v>
      </c>
      <c r="CB19" s="26"/>
      <c r="CC19" s="26">
        <v>-23860</v>
      </c>
      <c r="CD19" s="26">
        <v>128891</v>
      </c>
      <c r="CE19" s="26">
        <v>251839</v>
      </c>
      <c r="CF19" s="26">
        <v>284620</v>
      </c>
      <c r="CG19" s="26">
        <v>41250</v>
      </c>
      <c r="CH19" s="26"/>
      <c r="CI19" s="26">
        <v>200402</v>
      </c>
      <c r="CJ19" s="26"/>
      <c r="CK19" s="26"/>
      <c r="CL19" s="26"/>
      <c r="CM19" s="26"/>
      <c r="CN19" s="26"/>
      <c r="CO19" s="26"/>
      <c r="CP19" s="26"/>
      <c r="CQ19" s="26">
        <v>23608</v>
      </c>
      <c r="CR19" s="26">
        <v>987112</v>
      </c>
    </row>
    <row r="20" spans="1:96" s="9" customFormat="1" x14ac:dyDescent="0.3">
      <c r="A20" s="11">
        <v>820</v>
      </c>
      <c r="B20" s="49" t="s">
        <v>14</v>
      </c>
      <c r="C20" s="8">
        <f t="shared" si="0"/>
        <v>22887162</v>
      </c>
      <c r="D20" s="130">
        <v>21069736</v>
      </c>
      <c r="E20" s="136"/>
      <c r="F20" s="136"/>
      <c r="G20" s="152"/>
      <c r="H20" s="156">
        <v>114299</v>
      </c>
      <c r="I20" s="152"/>
      <c r="J20" s="156"/>
      <c r="K20" s="134"/>
      <c r="L20" s="112"/>
      <c r="M20" s="26">
        <f>2024+6578+22374+1650+36999+5665+3740+22968+3487+12100+4400+1536+230+1282+2157+4675+7286+2944+12097+10201+50864+14080+6725</f>
        <v>236062</v>
      </c>
      <c r="N20" s="26"/>
      <c r="O20" s="26"/>
      <c r="P20" s="26">
        <v>2000</v>
      </c>
      <c r="Q20" s="36"/>
      <c r="R20" s="36">
        <v>3837</v>
      </c>
      <c r="S20" s="36">
        <v>3589</v>
      </c>
      <c r="T20" s="39">
        <v>210719</v>
      </c>
      <c r="U20" s="39">
        <v>26577</v>
      </c>
      <c r="V20" s="27"/>
      <c r="W20" s="27"/>
      <c r="X20" s="27"/>
      <c r="Y20" s="26"/>
      <c r="Z20" s="26"/>
      <c r="AA20" s="26"/>
      <c r="AB20" s="26"/>
      <c r="AC20" s="26"/>
      <c r="AD20" s="27">
        <v>0</v>
      </c>
      <c r="AE20" s="27"/>
      <c r="AF20" s="26"/>
      <c r="AG20" s="26">
        <v>270740</v>
      </c>
      <c r="AH20" s="26"/>
      <c r="AI20" s="26"/>
      <c r="AJ20" s="26"/>
      <c r="AK20" s="26"/>
      <c r="AL20" s="26"/>
      <c r="AM20" s="26"/>
      <c r="AN20" s="26">
        <v>25000</v>
      </c>
      <c r="AO20" s="26">
        <v>80058</v>
      </c>
      <c r="AP20" s="26">
        <v>3785</v>
      </c>
      <c r="AQ20" s="26"/>
      <c r="AR20" s="26">
        <v>0</v>
      </c>
      <c r="AS20" s="26"/>
      <c r="AT20" s="26"/>
      <c r="AU20" s="36">
        <v>237492</v>
      </c>
      <c r="AV20" s="36"/>
      <c r="AW20" s="36"/>
      <c r="AX20" s="36"/>
      <c r="AY20" s="26"/>
      <c r="AZ20" s="87"/>
      <c r="BA20" s="87"/>
      <c r="BB20" s="87"/>
      <c r="BC20" s="87">
        <v>40000</v>
      </c>
      <c r="BD20" s="87"/>
      <c r="BE20" s="87"/>
      <c r="BF20" s="87">
        <v>20000</v>
      </c>
      <c r="BG20" s="39"/>
      <c r="BH20" s="39"/>
      <c r="BI20" s="39"/>
      <c r="BJ20" s="39"/>
      <c r="BK20" s="39"/>
      <c r="BL20" s="39"/>
      <c r="BM20" s="39"/>
      <c r="BN20" s="36"/>
      <c r="BO20" s="36">
        <v>35000</v>
      </c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26">
        <v>31955</v>
      </c>
      <c r="CB20" s="26"/>
      <c r="CC20" s="26"/>
      <c r="CD20" s="26">
        <v>124245</v>
      </c>
      <c r="CE20" s="26">
        <v>71473</v>
      </c>
      <c r="CF20" s="26">
        <v>42287</v>
      </c>
      <c r="CG20" s="26">
        <v>67997</v>
      </c>
      <c r="CH20" s="26"/>
      <c r="CI20" s="26">
        <v>32445</v>
      </c>
      <c r="CJ20" s="26"/>
      <c r="CK20" s="26"/>
      <c r="CL20" s="26"/>
      <c r="CM20" s="26"/>
      <c r="CN20" s="26"/>
      <c r="CO20" s="26"/>
      <c r="CP20" s="26"/>
      <c r="CQ20" s="26"/>
      <c r="CR20" s="26">
        <v>137866</v>
      </c>
    </row>
    <row r="21" spans="1:96" s="9" customFormat="1" x14ac:dyDescent="0.3">
      <c r="A21" s="11">
        <v>858</v>
      </c>
      <c r="B21" s="49" t="s">
        <v>15</v>
      </c>
      <c r="C21" s="8">
        <f t="shared" si="0"/>
        <v>32832225</v>
      </c>
      <c r="D21" s="130">
        <v>29291322</v>
      </c>
      <c r="E21" s="136"/>
      <c r="F21" s="136"/>
      <c r="G21" s="152"/>
      <c r="H21" s="156"/>
      <c r="I21" s="152"/>
      <c r="J21" s="156">
        <v>111803</v>
      </c>
      <c r="K21" s="134"/>
      <c r="L21" s="112"/>
      <c r="M21" s="26">
        <f>620+2246-372</f>
        <v>2494</v>
      </c>
      <c r="N21" s="26"/>
      <c r="O21" s="26"/>
      <c r="P21" s="26"/>
      <c r="Q21" s="36">
        <v>1180659</v>
      </c>
      <c r="R21" s="36">
        <v>221</v>
      </c>
      <c r="S21" s="36">
        <v>126937</v>
      </c>
      <c r="T21" s="39">
        <v>398341</v>
      </c>
      <c r="U21" s="39">
        <v>25215</v>
      </c>
      <c r="V21" s="27"/>
      <c r="W21" s="27"/>
      <c r="X21" s="27"/>
      <c r="Y21" s="26"/>
      <c r="Z21" s="26"/>
      <c r="AA21" s="26"/>
      <c r="AB21" s="26"/>
      <c r="AC21" s="26"/>
      <c r="AD21" s="27">
        <v>0</v>
      </c>
      <c r="AE21" s="27"/>
      <c r="AF21" s="26"/>
      <c r="AG21" s="26">
        <v>477913</v>
      </c>
      <c r="AH21" s="26"/>
      <c r="AI21" s="26"/>
      <c r="AJ21" s="26"/>
      <c r="AK21" s="26"/>
      <c r="AL21" s="26"/>
      <c r="AM21" s="26"/>
      <c r="AN21" s="26">
        <v>25000</v>
      </c>
      <c r="AO21" s="26">
        <v>351869</v>
      </c>
      <c r="AP21" s="26">
        <v>17090</v>
      </c>
      <c r="AQ21" s="26"/>
      <c r="AR21" s="26">
        <v>38012</v>
      </c>
      <c r="AS21" s="26"/>
      <c r="AT21" s="26"/>
      <c r="AU21" s="36"/>
      <c r="AV21" s="36"/>
      <c r="AW21" s="36"/>
      <c r="AX21" s="36"/>
      <c r="AY21" s="26"/>
      <c r="AZ21" s="87">
        <v>3000</v>
      </c>
      <c r="BA21" s="87">
        <v>13734</v>
      </c>
      <c r="BB21" s="87">
        <v>2000</v>
      </c>
      <c r="BC21" s="87">
        <v>40000</v>
      </c>
      <c r="BD21" s="87">
        <v>-40000</v>
      </c>
      <c r="BE21" s="87"/>
      <c r="BF21" s="87"/>
      <c r="BG21" s="39"/>
      <c r="BH21" s="39"/>
      <c r="BI21" s="39"/>
      <c r="BJ21" s="39"/>
      <c r="BK21" s="39"/>
      <c r="BL21" s="39"/>
      <c r="BM21" s="39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26">
        <v>31955</v>
      </c>
      <c r="CB21" s="26"/>
      <c r="CC21" s="26"/>
      <c r="CD21" s="26">
        <v>230429</v>
      </c>
      <c r="CE21" s="26">
        <v>93218</v>
      </c>
      <c r="CF21" s="26">
        <v>71502</v>
      </c>
      <c r="CG21" s="26">
        <v>59588</v>
      </c>
      <c r="CH21" s="26"/>
      <c r="CI21" s="26">
        <v>51829</v>
      </c>
      <c r="CJ21" s="26"/>
      <c r="CK21" s="26"/>
      <c r="CL21" s="26"/>
      <c r="CM21" s="26"/>
      <c r="CN21" s="26"/>
      <c r="CO21" s="26"/>
      <c r="CP21" s="26"/>
      <c r="CQ21" s="26"/>
      <c r="CR21" s="26">
        <v>228094</v>
      </c>
    </row>
    <row r="22" spans="1:96" s="9" customFormat="1" x14ac:dyDescent="0.3">
      <c r="A22" s="11">
        <v>822</v>
      </c>
      <c r="B22" s="49" t="s">
        <v>16</v>
      </c>
      <c r="C22" s="8">
        <f t="shared" si="0"/>
        <v>20500229</v>
      </c>
      <c r="D22" s="130">
        <v>18588065</v>
      </c>
      <c r="E22" s="136"/>
      <c r="F22" s="136"/>
      <c r="G22" s="152"/>
      <c r="H22" s="156"/>
      <c r="I22" s="152"/>
      <c r="J22" s="156">
        <v>97492</v>
      </c>
      <c r="K22" s="134"/>
      <c r="L22" s="112"/>
      <c r="M22" s="26">
        <f>1377+3300+3080+6600+880+100+3960+4040-1540</f>
        <v>21797</v>
      </c>
      <c r="N22" s="26"/>
      <c r="O22" s="26"/>
      <c r="P22" s="26"/>
      <c r="Q22" s="36">
        <v>288509</v>
      </c>
      <c r="R22" s="36">
        <v>36487</v>
      </c>
      <c r="S22" s="36">
        <v>63163</v>
      </c>
      <c r="T22" s="39">
        <v>291780</v>
      </c>
      <c r="U22" s="39">
        <v>13882</v>
      </c>
      <c r="V22" s="27"/>
      <c r="W22" s="27"/>
      <c r="X22" s="27"/>
      <c r="Y22" s="26"/>
      <c r="Z22" s="26"/>
      <c r="AA22" s="26"/>
      <c r="AB22" s="26"/>
      <c r="AC22" s="26"/>
      <c r="AD22" s="27">
        <v>25000</v>
      </c>
      <c r="AE22" s="27"/>
      <c r="AF22" s="26"/>
      <c r="AG22" s="26">
        <v>332101</v>
      </c>
      <c r="AH22" s="26"/>
      <c r="AI22" s="26"/>
      <c r="AJ22" s="26"/>
      <c r="AK22" s="26"/>
      <c r="AL22" s="26"/>
      <c r="AM22" s="26"/>
      <c r="AN22" s="26">
        <v>25000</v>
      </c>
      <c r="AO22" s="26">
        <v>127092</v>
      </c>
      <c r="AP22" s="26">
        <v>6069</v>
      </c>
      <c r="AQ22" s="26">
        <v>17557</v>
      </c>
      <c r="AR22" s="26">
        <v>0</v>
      </c>
      <c r="AS22" s="26"/>
      <c r="AT22" s="26"/>
      <c r="AU22" s="36"/>
      <c r="AV22" s="36"/>
      <c r="AW22" s="36"/>
      <c r="AX22" s="36"/>
      <c r="AY22" s="26"/>
      <c r="AZ22" s="87">
        <v>2358</v>
      </c>
      <c r="BA22" s="87"/>
      <c r="BB22" s="87"/>
      <c r="BC22" s="87">
        <v>40000</v>
      </c>
      <c r="BD22" s="87"/>
      <c r="BE22" s="87"/>
      <c r="BF22" s="87"/>
      <c r="BG22" s="39"/>
      <c r="BH22" s="39"/>
      <c r="BI22" s="39"/>
      <c r="BJ22" s="39"/>
      <c r="BK22" s="39"/>
      <c r="BL22" s="39"/>
      <c r="BM22" s="39"/>
      <c r="BN22" s="36"/>
      <c r="BO22" s="36"/>
      <c r="BP22" s="36"/>
      <c r="BQ22" s="36"/>
      <c r="BR22" s="36"/>
      <c r="BS22" s="36">
        <v>42000</v>
      </c>
      <c r="BT22" s="36"/>
      <c r="BU22" s="36"/>
      <c r="BV22" s="36">
        <v>7624</v>
      </c>
      <c r="BW22" s="36"/>
      <c r="BX22" s="36"/>
      <c r="BY22" s="36"/>
      <c r="BZ22" s="36"/>
      <c r="CA22" s="26">
        <v>31955</v>
      </c>
      <c r="CB22" s="26"/>
      <c r="CC22" s="26"/>
      <c r="CD22" s="26">
        <v>79805</v>
      </c>
      <c r="CE22" s="26">
        <v>69731</v>
      </c>
      <c r="CF22" s="26">
        <v>39946</v>
      </c>
      <c r="CG22" s="26">
        <v>35180</v>
      </c>
      <c r="CH22" s="26"/>
      <c r="CI22" s="26">
        <v>22736</v>
      </c>
      <c r="CJ22" s="26"/>
      <c r="CK22" s="26"/>
      <c r="CL22" s="26"/>
      <c r="CM22" s="26"/>
      <c r="CN22" s="26">
        <v>10000</v>
      </c>
      <c r="CO22" s="26">
        <v>10000</v>
      </c>
      <c r="CP22" s="26"/>
      <c r="CQ22" s="26"/>
      <c r="CR22" s="26">
        <v>174900</v>
      </c>
    </row>
    <row r="23" spans="1:96" s="9" customFormat="1" x14ac:dyDescent="0.3">
      <c r="A23" s="11">
        <v>824</v>
      </c>
      <c r="B23" s="49" t="s">
        <v>17</v>
      </c>
      <c r="C23" s="8">
        <f t="shared" si="0"/>
        <v>22575063</v>
      </c>
      <c r="D23" s="130">
        <v>21379719</v>
      </c>
      <c r="E23" s="136"/>
      <c r="F23" s="141">
        <v>92025</v>
      </c>
      <c r="G23" s="153"/>
      <c r="H23" s="157">
        <v>39709</v>
      </c>
      <c r="I23" s="153"/>
      <c r="J23" s="156"/>
      <c r="K23" s="135"/>
      <c r="L23" s="112"/>
      <c r="M23" s="26">
        <v>1980</v>
      </c>
      <c r="N23" s="26"/>
      <c r="O23" s="26"/>
      <c r="P23" s="26"/>
      <c r="Q23" s="36">
        <v>126</v>
      </c>
      <c r="R23" s="36">
        <v>714</v>
      </c>
      <c r="S23" s="36">
        <v>1</v>
      </c>
      <c r="T23" s="39">
        <v>27</v>
      </c>
      <c r="U23" s="39">
        <v>24468</v>
      </c>
      <c r="V23" s="27"/>
      <c r="W23" s="27"/>
      <c r="X23" s="27"/>
      <c r="Y23" s="26"/>
      <c r="Z23" s="26"/>
      <c r="AA23" s="26"/>
      <c r="AB23" s="26"/>
      <c r="AC23" s="26"/>
      <c r="AD23" s="27">
        <v>0</v>
      </c>
      <c r="AE23" s="27"/>
      <c r="AF23" s="26"/>
      <c r="AG23" s="26">
        <v>394497</v>
      </c>
      <c r="AH23" s="26"/>
      <c r="AI23" s="26"/>
      <c r="AJ23" s="26"/>
      <c r="AK23" s="26"/>
      <c r="AL23" s="26"/>
      <c r="AM23" s="26"/>
      <c r="AN23" s="26">
        <v>25000</v>
      </c>
      <c r="AO23" s="26">
        <v>109646</v>
      </c>
      <c r="AP23" s="26">
        <v>5267</v>
      </c>
      <c r="AQ23" s="26"/>
      <c r="AR23" s="26">
        <v>0</v>
      </c>
      <c r="AS23" s="26"/>
      <c r="AT23" s="26"/>
      <c r="AU23" s="36"/>
      <c r="AV23" s="36"/>
      <c r="AW23" s="36"/>
      <c r="AX23" s="36"/>
      <c r="AY23" s="26">
        <v>2700</v>
      </c>
      <c r="AZ23" s="87"/>
      <c r="BA23" s="87"/>
      <c r="BB23" s="87"/>
      <c r="BC23" s="87">
        <v>40000</v>
      </c>
      <c r="BD23" s="87"/>
      <c r="BE23" s="87"/>
      <c r="BF23" s="87"/>
      <c r="BG23" s="39"/>
      <c r="BH23" s="39"/>
      <c r="BI23" s="39"/>
      <c r="BJ23" s="39"/>
      <c r="BK23" s="39"/>
      <c r="BL23" s="39"/>
      <c r="BM23" s="39"/>
      <c r="BN23" s="36"/>
      <c r="BO23" s="36">
        <v>25000</v>
      </c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26">
        <v>31955</v>
      </c>
      <c r="CB23" s="26"/>
      <c r="CC23" s="26"/>
      <c r="CD23" s="26">
        <v>27089</v>
      </c>
      <c r="CE23" s="26">
        <v>74819</v>
      </c>
      <c r="CF23" s="26">
        <v>46781</v>
      </c>
      <c r="CG23" s="26">
        <v>54975</v>
      </c>
      <c r="CH23" s="26"/>
      <c r="CI23" s="26">
        <v>39805</v>
      </c>
      <c r="CJ23" s="26"/>
      <c r="CK23" s="26"/>
      <c r="CL23" s="26"/>
      <c r="CM23" s="26"/>
      <c r="CN23" s="26"/>
      <c r="CO23" s="26"/>
      <c r="CP23" s="26"/>
      <c r="CQ23" s="26"/>
      <c r="CR23" s="26">
        <v>158760</v>
      </c>
    </row>
    <row r="24" spans="1:96" s="9" customFormat="1" x14ac:dyDescent="0.3">
      <c r="A24" s="11">
        <v>826</v>
      </c>
      <c r="B24" s="49" t="s">
        <v>123</v>
      </c>
      <c r="C24" s="8">
        <f>SUM(D24:CR24)</f>
        <v>27046216</v>
      </c>
      <c r="D24" s="130">
        <v>25130821</v>
      </c>
      <c r="E24" s="136"/>
      <c r="F24" s="141"/>
      <c r="G24" s="153"/>
      <c r="H24" s="157">
        <v>160678</v>
      </c>
      <c r="I24" s="153"/>
      <c r="J24" s="156"/>
      <c r="K24" s="135"/>
      <c r="L24" s="112"/>
      <c r="M24" s="26">
        <f>28859+5772+20937+6573+19994+12794-14300</f>
        <v>80629</v>
      </c>
      <c r="N24" s="26"/>
      <c r="O24" s="26"/>
      <c r="P24" s="26"/>
      <c r="Q24" s="36"/>
      <c r="R24" s="36"/>
      <c r="S24" s="36"/>
      <c r="T24" s="39"/>
      <c r="U24" s="39">
        <v>37999</v>
      </c>
      <c r="V24" s="27"/>
      <c r="W24" s="27"/>
      <c r="X24" s="27"/>
      <c r="Y24" s="26"/>
      <c r="Z24" s="26"/>
      <c r="AA24" s="26"/>
      <c r="AB24" s="26"/>
      <c r="AC24" s="26"/>
      <c r="AD24" s="27">
        <v>25000</v>
      </c>
      <c r="AE24" s="27"/>
      <c r="AF24" s="26"/>
      <c r="AG24" s="26">
        <v>438540</v>
      </c>
      <c r="AH24" s="26"/>
      <c r="AI24" s="26"/>
      <c r="AJ24" s="26"/>
      <c r="AK24" s="26"/>
      <c r="AL24" s="26"/>
      <c r="AM24" s="26"/>
      <c r="AN24" s="26">
        <v>25000</v>
      </c>
      <c r="AO24" s="26">
        <v>268767</v>
      </c>
      <c r="AP24" s="26">
        <v>12588</v>
      </c>
      <c r="AQ24" s="26">
        <v>28966</v>
      </c>
      <c r="AR24" s="26">
        <v>38398</v>
      </c>
      <c r="AS24" s="26"/>
      <c r="AT24" s="26"/>
      <c r="AU24" s="36"/>
      <c r="AV24" s="36">
        <f>39582+52776</f>
        <v>92358</v>
      </c>
      <c r="AW24" s="36"/>
      <c r="AX24" s="36"/>
      <c r="AY24" s="26"/>
      <c r="AZ24" s="87"/>
      <c r="BA24" s="87">
        <v>5150</v>
      </c>
      <c r="BB24" s="87"/>
      <c r="BC24" s="87">
        <v>40000</v>
      </c>
      <c r="BD24" s="87"/>
      <c r="BE24" s="87"/>
      <c r="BF24" s="87">
        <v>20000</v>
      </c>
      <c r="BG24" s="39"/>
      <c r="BH24" s="39"/>
      <c r="BI24" s="39"/>
      <c r="BJ24" s="39"/>
      <c r="BK24" s="39"/>
      <c r="BL24" s="39"/>
      <c r="BM24" s="39"/>
      <c r="BN24" s="36"/>
      <c r="BO24" s="36"/>
      <c r="BP24" s="36"/>
      <c r="BQ24" s="36"/>
      <c r="BR24" s="36"/>
      <c r="BS24" s="36">
        <v>40000</v>
      </c>
      <c r="BT24" s="36"/>
      <c r="BU24" s="36"/>
      <c r="BV24" s="36"/>
      <c r="BW24" s="36"/>
      <c r="BX24" s="36"/>
      <c r="BY24" s="36"/>
      <c r="BZ24" s="36"/>
      <c r="CA24" s="26">
        <v>31955</v>
      </c>
      <c r="CB24" s="26"/>
      <c r="CC24" s="26"/>
      <c r="CD24" s="26">
        <v>101089</v>
      </c>
      <c r="CE24" s="26">
        <v>83293</v>
      </c>
      <c r="CF24" s="26">
        <v>58168</v>
      </c>
      <c r="CG24" s="26">
        <v>32633</v>
      </c>
      <c r="CH24" s="26"/>
      <c r="CI24" s="26">
        <v>50211</v>
      </c>
      <c r="CJ24" s="26"/>
      <c r="CK24" s="26"/>
      <c r="CL24" s="26"/>
      <c r="CM24" s="26"/>
      <c r="CN24" s="26"/>
      <c r="CO24" s="26"/>
      <c r="CP24" s="26"/>
      <c r="CQ24" s="26">
        <v>23608</v>
      </c>
      <c r="CR24" s="26">
        <v>220365</v>
      </c>
    </row>
    <row r="25" spans="1:96" s="9" customFormat="1" x14ac:dyDescent="0.3">
      <c r="A25" s="11">
        <v>828</v>
      </c>
      <c r="B25" s="49" t="s">
        <v>18</v>
      </c>
      <c r="C25" s="8">
        <f t="shared" si="0"/>
        <v>36742561</v>
      </c>
      <c r="D25" s="130">
        <v>33390630</v>
      </c>
      <c r="E25" s="136"/>
      <c r="F25" s="142"/>
      <c r="G25" s="152">
        <v>63240</v>
      </c>
      <c r="H25" s="156">
        <v>61215</v>
      </c>
      <c r="I25" s="152"/>
      <c r="J25" s="156">
        <v>92507</v>
      </c>
      <c r="K25" s="134"/>
      <c r="L25" s="112">
        <f>128894+3856</f>
        <v>132750</v>
      </c>
      <c r="M25" s="26">
        <f>50644+21890+50068+21549+26928+5800+29040+26593+53380+10263+39512+4299+25130+53444+72050+6798+3300+62040+17600-41145</f>
        <v>539183</v>
      </c>
      <c r="N25" s="26"/>
      <c r="O25" s="26"/>
      <c r="P25" s="26"/>
      <c r="Q25" s="36">
        <v>660232</v>
      </c>
      <c r="R25" s="36"/>
      <c r="S25" s="36">
        <v>86632</v>
      </c>
      <c r="T25" s="39"/>
      <c r="U25" s="39">
        <v>35758</v>
      </c>
      <c r="V25" s="27"/>
      <c r="W25" s="27"/>
      <c r="X25" s="27"/>
      <c r="Y25" s="26"/>
      <c r="Z25" s="26"/>
      <c r="AA25" s="26"/>
      <c r="AB25" s="26"/>
      <c r="AC25" s="26"/>
      <c r="AD25" s="27">
        <v>50000</v>
      </c>
      <c r="AE25" s="27"/>
      <c r="AF25" s="26"/>
      <c r="AG25" s="26">
        <v>546862</v>
      </c>
      <c r="AH25" s="26"/>
      <c r="AI25" s="26"/>
      <c r="AJ25" s="26"/>
      <c r="AK25" s="26"/>
      <c r="AL25" s="26"/>
      <c r="AM25" s="26"/>
      <c r="AN25" s="26"/>
      <c r="AO25" s="26">
        <v>275820</v>
      </c>
      <c r="AP25" s="26">
        <v>13377</v>
      </c>
      <c r="AQ25" s="26"/>
      <c r="AR25" s="26">
        <v>0</v>
      </c>
      <c r="AS25" s="26"/>
      <c r="AT25" s="26"/>
      <c r="AU25" s="36">
        <v>39582</v>
      </c>
      <c r="AV25" s="36"/>
      <c r="AW25" s="36"/>
      <c r="AX25" s="36"/>
      <c r="AY25" s="26">
        <v>3</v>
      </c>
      <c r="AZ25" s="87"/>
      <c r="BA25" s="87"/>
      <c r="BB25" s="87"/>
      <c r="BC25" s="87">
        <v>0</v>
      </c>
      <c r="BD25" s="87"/>
      <c r="BE25" s="87"/>
      <c r="BF25" s="87"/>
      <c r="BG25" s="39"/>
      <c r="BH25" s="39"/>
      <c r="BI25" s="39"/>
      <c r="BJ25" s="39"/>
      <c r="BK25" s="39"/>
      <c r="BL25" s="39"/>
      <c r="BM25" s="39"/>
      <c r="BN25" s="36"/>
      <c r="BO25" s="36"/>
      <c r="BP25" s="36"/>
      <c r="BQ25" s="36"/>
      <c r="BR25" s="36"/>
      <c r="BT25" s="36">
        <v>4599</v>
      </c>
      <c r="BU25" s="36"/>
      <c r="BV25" s="36"/>
      <c r="BW25" s="36"/>
      <c r="BX25" s="36">
        <v>1756</v>
      </c>
      <c r="BY25" s="36"/>
      <c r="BZ25" s="36"/>
      <c r="CA25" s="26">
        <v>31955</v>
      </c>
      <c r="CB25" s="26"/>
      <c r="CC25" s="26"/>
      <c r="CD25" s="26">
        <v>62974</v>
      </c>
      <c r="CE25" s="26">
        <v>100284</v>
      </c>
      <c r="CF25" s="26">
        <v>80996</v>
      </c>
      <c r="CG25" s="26">
        <v>54484</v>
      </c>
      <c r="CH25" s="26"/>
      <c r="CI25" s="26">
        <v>59761</v>
      </c>
      <c r="CJ25" s="26"/>
      <c r="CK25" s="26">
        <v>5578</v>
      </c>
      <c r="CL25" s="26"/>
      <c r="CM25" s="26"/>
      <c r="CN25" s="26"/>
      <c r="CO25" s="26"/>
      <c r="CP25" s="26"/>
      <c r="CQ25" s="26"/>
      <c r="CR25" s="26">
        <v>352383</v>
      </c>
    </row>
    <row r="26" spans="1:96" s="9" customFormat="1" x14ac:dyDescent="0.3">
      <c r="A26" s="11">
        <v>830</v>
      </c>
      <c r="B26" s="49" t="s">
        <v>19</v>
      </c>
      <c r="C26" s="8">
        <f t="shared" si="0"/>
        <v>17227071</v>
      </c>
      <c r="D26" s="130">
        <v>15257850</v>
      </c>
      <c r="E26" s="136"/>
      <c r="F26" s="136"/>
      <c r="G26" s="152"/>
      <c r="H26" s="156">
        <v>75865</v>
      </c>
      <c r="I26" s="152"/>
      <c r="J26" s="156"/>
      <c r="K26" s="134"/>
      <c r="L26" s="112"/>
      <c r="M26" s="26">
        <f>1569+838+1034+92+92+185+92+449+4528+2918+8113+3888+2697+1452+343+61-1921</f>
        <v>26430</v>
      </c>
      <c r="N26" s="26">
        <v>3816</v>
      </c>
      <c r="O26" s="26"/>
      <c r="P26" s="26"/>
      <c r="Q26" s="36">
        <v>680765</v>
      </c>
      <c r="R26" s="36">
        <v>50429</v>
      </c>
      <c r="S26" s="36">
        <v>42495</v>
      </c>
      <c r="T26" s="39">
        <v>89564</v>
      </c>
      <c r="U26" s="39">
        <v>32815</v>
      </c>
      <c r="V26" s="27"/>
      <c r="W26" s="27"/>
      <c r="X26" s="27"/>
      <c r="Y26" s="26"/>
      <c r="Z26" s="26"/>
      <c r="AA26" s="26"/>
      <c r="AB26" s="26"/>
      <c r="AC26" s="26"/>
      <c r="AD26" s="27">
        <v>0</v>
      </c>
      <c r="AE26" s="27"/>
      <c r="AF26" s="26"/>
      <c r="AG26" s="26">
        <v>229833</v>
      </c>
      <c r="AH26" s="26">
        <v>808</v>
      </c>
      <c r="AI26" s="26"/>
      <c r="AJ26" s="26"/>
      <c r="AK26" s="26"/>
      <c r="AL26" s="26"/>
      <c r="AM26" s="26"/>
      <c r="AN26" s="26">
        <v>25000</v>
      </c>
      <c r="AO26" s="26">
        <v>90354</v>
      </c>
      <c r="AP26" s="26">
        <v>4306</v>
      </c>
      <c r="AQ26" s="26"/>
      <c r="AR26" s="26">
        <v>0</v>
      </c>
      <c r="AS26" s="26"/>
      <c r="AT26" s="26"/>
      <c r="AU26" s="36">
        <v>158328</v>
      </c>
      <c r="AV26" s="36"/>
      <c r="AW26" s="36"/>
      <c r="AX26" s="36"/>
      <c r="AY26" s="26"/>
      <c r="AZ26" s="87"/>
      <c r="BA26" s="87"/>
      <c r="BB26" s="87"/>
      <c r="BC26" s="87">
        <v>40000</v>
      </c>
      <c r="BD26" s="87"/>
      <c r="BE26" s="87"/>
      <c r="BF26" s="87"/>
      <c r="BG26" s="39"/>
      <c r="BH26" s="39"/>
      <c r="BI26" s="39"/>
      <c r="BJ26" s="39"/>
      <c r="BK26" s="39"/>
      <c r="BL26" s="39"/>
      <c r="BM26" s="39"/>
      <c r="BN26" s="36"/>
      <c r="BO26" s="36"/>
      <c r="BP26" s="36"/>
      <c r="BQ26" s="36"/>
      <c r="BR26" s="36"/>
      <c r="BS26" s="36">
        <v>5000</v>
      </c>
      <c r="BT26" s="36">
        <v>2832</v>
      </c>
      <c r="BU26" s="36"/>
      <c r="BV26" s="36"/>
      <c r="BW26" s="36"/>
      <c r="BX26" s="36"/>
      <c r="BY26" s="36"/>
      <c r="BZ26" s="36"/>
      <c r="CA26" s="26">
        <v>31950</v>
      </c>
      <c r="CB26" s="26"/>
      <c r="CC26" s="26"/>
      <c r="CD26" s="26">
        <v>52720</v>
      </c>
      <c r="CE26" s="26">
        <v>63528</v>
      </c>
      <c r="CF26" s="26">
        <v>31612</v>
      </c>
      <c r="CG26" s="26"/>
      <c r="CH26" s="26"/>
      <c r="CI26" s="26">
        <v>70738</v>
      </c>
      <c r="CJ26" s="26"/>
      <c r="CK26" s="26"/>
      <c r="CL26" s="26"/>
      <c r="CM26" s="26"/>
      <c r="CN26" s="26"/>
      <c r="CO26" s="26"/>
      <c r="CP26" s="26"/>
      <c r="CQ26" s="26"/>
      <c r="CR26" s="26">
        <v>160033</v>
      </c>
    </row>
    <row r="27" spans="1:96" s="9" customFormat="1" x14ac:dyDescent="0.3">
      <c r="A27" s="11">
        <v>832</v>
      </c>
      <c r="B27" s="49" t="s">
        <v>20</v>
      </c>
      <c r="C27" s="8">
        <f t="shared" si="0"/>
        <v>100305583</v>
      </c>
      <c r="D27" s="130">
        <v>89733051</v>
      </c>
      <c r="E27" s="136">
        <f>-9155-88744</f>
        <v>-97899</v>
      </c>
      <c r="F27" s="136"/>
      <c r="G27" s="152"/>
      <c r="H27" s="156">
        <v>425207</v>
      </c>
      <c r="I27" s="152"/>
      <c r="J27" s="156">
        <v>722</v>
      </c>
      <c r="K27" s="134"/>
      <c r="L27" s="112"/>
      <c r="M27" s="26">
        <f>2662+4257+12243+3080+1663+2100+40+8646+1135+1518+950+10151-80+9129-984</f>
        <v>56510</v>
      </c>
      <c r="N27" s="26">
        <v>586</v>
      </c>
      <c r="O27" s="26"/>
      <c r="P27" s="26"/>
      <c r="Q27" s="36">
        <v>4145287</v>
      </c>
      <c r="R27" s="36"/>
      <c r="S27" s="36">
        <v>369532</v>
      </c>
      <c r="T27" s="39">
        <v>514153</v>
      </c>
      <c r="U27" s="39">
        <v>146063</v>
      </c>
      <c r="V27" s="27"/>
      <c r="W27" s="27"/>
      <c r="X27" s="27"/>
      <c r="Y27" s="26">
        <v>125000</v>
      </c>
      <c r="Z27" s="26"/>
      <c r="AA27" s="26">
        <v>43000</v>
      </c>
      <c r="AB27" s="26">
        <v>-2100</v>
      </c>
      <c r="AC27" s="26"/>
      <c r="AD27" s="27">
        <v>50000</v>
      </c>
      <c r="AE27" s="27"/>
      <c r="AF27" s="26"/>
      <c r="AG27" s="26">
        <v>1351982</v>
      </c>
      <c r="AH27" s="26"/>
      <c r="AI27" s="26"/>
      <c r="AJ27" s="26"/>
      <c r="AK27" s="26"/>
      <c r="AL27" s="26"/>
      <c r="AM27" s="26"/>
      <c r="AN27" s="26"/>
      <c r="AO27" s="26">
        <v>689730</v>
      </c>
      <c r="AP27" s="26">
        <v>33431</v>
      </c>
      <c r="AQ27" s="26"/>
      <c r="AR27" s="26">
        <v>0</v>
      </c>
      <c r="AS27" s="26"/>
      <c r="AT27" s="26"/>
      <c r="AU27" s="36"/>
      <c r="AV27" s="36"/>
      <c r="AW27" s="36"/>
      <c r="AX27" s="36"/>
      <c r="AY27" s="26"/>
      <c r="AZ27" s="87"/>
      <c r="BA27" s="87">
        <v>13000</v>
      </c>
      <c r="BB27" s="87"/>
      <c r="BC27" s="87">
        <v>40000</v>
      </c>
      <c r="BD27" s="87">
        <v>-40000</v>
      </c>
      <c r="BE27" s="87"/>
      <c r="BF27" s="87"/>
      <c r="BG27" s="39"/>
      <c r="BH27" s="39"/>
      <c r="BI27" s="39"/>
      <c r="BJ27" s="39"/>
      <c r="BK27" s="39"/>
      <c r="BL27" s="39"/>
      <c r="BM27" s="39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26">
        <v>23860</v>
      </c>
      <c r="CB27" s="26">
        <v>6953</v>
      </c>
      <c r="CC27" s="26"/>
      <c r="CD27" s="26">
        <v>1048237</v>
      </c>
      <c r="CE27" s="26">
        <v>181212</v>
      </c>
      <c r="CF27" s="26">
        <v>189728</v>
      </c>
      <c r="CG27" s="26">
        <v>349469</v>
      </c>
      <c r="CH27" s="26"/>
      <c r="CI27" s="26">
        <v>165725</v>
      </c>
      <c r="CJ27" s="26"/>
      <c r="CK27" s="26"/>
      <c r="CL27" s="26"/>
      <c r="CM27" s="26"/>
      <c r="CN27" s="26"/>
      <c r="CO27" s="26"/>
      <c r="CP27" s="26"/>
      <c r="CQ27" s="26">
        <v>42903</v>
      </c>
      <c r="CR27" s="26">
        <v>700241</v>
      </c>
    </row>
    <row r="28" spans="1:96" s="9" customFormat="1" x14ac:dyDescent="0.3">
      <c r="A28" s="11">
        <v>834</v>
      </c>
      <c r="B28" s="49" t="s">
        <v>21</v>
      </c>
      <c r="C28" s="8">
        <f t="shared" si="0"/>
        <v>53764312</v>
      </c>
      <c r="D28" s="130">
        <v>50240859</v>
      </c>
      <c r="E28" s="136"/>
      <c r="F28" s="136"/>
      <c r="G28" s="152"/>
      <c r="H28" s="156">
        <v>299934</v>
      </c>
      <c r="I28" s="152"/>
      <c r="J28" s="156">
        <v>36950</v>
      </c>
      <c r="K28" s="134"/>
      <c r="L28" s="112"/>
      <c r="M28" s="26">
        <f>50+248+352+25984+5492+4675+128+5047+605+330+2278+330+7942+110+220+1100</f>
        <v>54891</v>
      </c>
      <c r="N28" s="26">
        <v>86</v>
      </c>
      <c r="O28" s="26"/>
      <c r="P28" s="26"/>
      <c r="Q28" s="36">
        <v>460685</v>
      </c>
      <c r="R28" s="36">
        <v>5008</v>
      </c>
      <c r="S28" s="36">
        <v>1</v>
      </c>
      <c r="T28" s="39">
        <v>457</v>
      </c>
      <c r="U28" s="39">
        <v>87287</v>
      </c>
      <c r="V28" s="27"/>
      <c r="W28" s="27"/>
      <c r="X28" s="27"/>
      <c r="Y28" s="26"/>
      <c r="Z28" s="26"/>
      <c r="AA28" s="26"/>
      <c r="AB28" s="26"/>
      <c r="AC28" s="26"/>
      <c r="AD28" s="27">
        <v>50000</v>
      </c>
      <c r="AE28" s="27"/>
      <c r="AF28" s="26"/>
      <c r="AG28" s="26">
        <v>833211</v>
      </c>
      <c r="AH28" s="26"/>
      <c r="AI28" s="26"/>
      <c r="AJ28" s="26"/>
      <c r="AK28" s="26"/>
      <c r="AL28" s="26"/>
      <c r="AM28" s="26"/>
      <c r="AN28" s="26">
        <v>25000</v>
      </c>
      <c r="AO28" s="26">
        <v>252392</v>
      </c>
      <c r="AP28" s="26">
        <v>12103</v>
      </c>
      <c r="AQ28" s="26"/>
      <c r="AR28" s="26">
        <v>53037</v>
      </c>
      <c r="AS28" s="26"/>
      <c r="AT28" s="26"/>
      <c r="AU28" s="36">
        <v>211104</v>
      </c>
      <c r="AV28" s="36"/>
      <c r="AW28" s="36"/>
      <c r="AX28" s="36"/>
      <c r="AY28" s="26">
        <v>12334</v>
      </c>
      <c r="AZ28" s="87"/>
      <c r="BA28" s="87"/>
      <c r="BB28" s="87"/>
      <c r="BC28" s="87">
        <v>40000</v>
      </c>
      <c r="BD28" s="87"/>
      <c r="BE28" s="87"/>
      <c r="BF28" s="87">
        <v>20000</v>
      </c>
      <c r="BG28" s="39"/>
      <c r="BH28" s="39"/>
      <c r="BI28" s="39"/>
      <c r="BJ28" s="39"/>
      <c r="BK28" s="39"/>
      <c r="BL28" s="39">
        <v>1000</v>
      </c>
      <c r="BM28" s="39"/>
      <c r="BN28" s="36"/>
      <c r="BO28" s="36"/>
      <c r="BP28" s="36"/>
      <c r="BQ28" s="36"/>
      <c r="BR28" s="36"/>
      <c r="BS28" s="36"/>
      <c r="BT28" s="36"/>
      <c r="BU28" s="36"/>
      <c r="BV28" s="36">
        <v>3274</v>
      </c>
      <c r="BW28" s="36"/>
      <c r="BX28" s="36"/>
      <c r="BY28" s="36"/>
      <c r="BZ28" s="36"/>
      <c r="CA28" s="26">
        <v>23860</v>
      </c>
      <c r="CB28" s="26"/>
      <c r="CC28" s="26"/>
      <c r="CD28" s="26">
        <v>195266</v>
      </c>
      <c r="CE28" s="26">
        <v>135284</v>
      </c>
      <c r="CF28" s="26">
        <v>128021</v>
      </c>
      <c r="CG28" s="26">
        <v>63118</v>
      </c>
      <c r="CH28" s="26"/>
      <c r="CI28" s="26">
        <v>96975</v>
      </c>
      <c r="CJ28" s="26"/>
      <c r="CK28" s="26">
        <v>6765</v>
      </c>
      <c r="CL28" s="26">
        <v>2404</v>
      </c>
      <c r="CM28" s="26"/>
      <c r="CN28" s="26"/>
      <c r="CO28" s="26"/>
      <c r="CP28" s="26"/>
      <c r="CQ28" s="26">
        <v>23608</v>
      </c>
      <c r="CR28" s="26">
        <v>389398</v>
      </c>
    </row>
    <row r="29" spans="1:96" s="9" customFormat="1" ht="15.75" customHeight="1" x14ac:dyDescent="0.3">
      <c r="A29" s="11">
        <v>836</v>
      </c>
      <c r="B29" s="49" t="s">
        <v>22</v>
      </c>
      <c r="C29" s="8">
        <f t="shared" si="0"/>
        <v>38380538</v>
      </c>
      <c r="D29" s="130">
        <v>33583349</v>
      </c>
      <c r="E29" s="136"/>
      <c r="F29" s="142"/>
      <c r="G29" s="152">
        <v>153824</v>
      </c>
      <c r="H29" s="156">
        <v>38312</v>
      </c>
      <c r="I29" s="152"/>
      <c r="J29" s="156"/>
      <c r="K29" s="134"/>
      <c r="L29" s="112">
        <f>131347+3937</f>
        <v>135284</v>
      </c>
      <c r="M29" s="26">
        <f>54596+29942+37314+20433+11212+43554+40190+33288+2640+22718+11138+2807+5788+17161+7304+35595+7387+25380+20826+15037+1203+28322</f>
        <v>473835</v>
      </c>
      <c r="N29" s="26"/>
      <c r="O29" s="26"/>
      <c r="P29" s="26">
        <v>3000</v>
      </c>
      <c r="Q29" s="36">
        <v>811661</v>
      </c>
      <c r="R29" s="36">
        <v>10338</v>
      </c>
      <c r="S29" s="36">
        <v>16682</v>
      </c>
      <c r="T29" s="39">
        <v>442086</v>
      </c>
      <c r="U29" s="39">
        <v>45423</v>
      </c>
      <c r="V29" s="27"/>
      <c r="W29" s="27"/>
      <c r="X29" s="27"/>
      <c r="Y29" s="26"/>
      <c r="Z29" s="26"/>
      <c r="AA29" s="26"/>
      <c r="AB29" s="26"/>
      <c r="AC29" s="26"/>
      <c r="AD29" s="27">
        <v>25000</v>
      </c>
      <c r="AE29" s="27"/>
      <c r="AF29" s="26"/>
      <c r="AG29" s="26">
        <v>592991</v>
      </c>
      <c r="AH29" s="26"/>
      <c r="AI29" s="26"/>
      <c r="AJ29" s="26"/>
      <c r="AK29" s="26"/>
      <c r="AL29" s="26"/>
      <c r="AM29" s="26"/>
      <c r="AN29" s="26">
        <v>25000</v>
      </c>
      <c r="AO29" s="26">
        <v>171509</v>
      </c>
      <c r="AP29" s="26">
        <v>8154</v>
      </c>
      <c r="AQ29" s="26">
        <v>7628</v>
      </c>
      <c r="AR29" s="26">
        <v>0</v>
      </c>
      <c r="AS29" s="26"/>
      <c r="AT29" s="26"/>
      <c r="AU29" s="36">
        <f>39582+52776</f>
        <v>92358</v>
      </c>
      <c r="AV29" s="36"/>
      <c r="AW29" s="36"/>
      <c r="AX29" s="36"/>
      <c r="AY29" s="26"/>
      <c r="AZ29" s="87"/>
      <c r="BA29" s="87"/>
      <c r="BB29" s="87"/>
      <c r="BC29" s="87">
        <v>40000</v>
      </c>
      <c r="BD29" s="87"/>
      <c r="BE29" s="87"/>
      <c r="BF29" s="87"/>
      <c r="BG29" s="39"/>
      <c r="BH29" s="39"/>
      <c r="BI29" s="39"/>
      <c r="BJ29" s="39"/>
      <c r="BK29" s="39"/>
      <c r="BL29" s="39"/>
      <c r="BM29" s="39"/>
      <c r="BN29" s="36">
        <v>917325</v>
      </c>
      <c r="BO29" s="36">
        <v>21985</v>
      </c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26">
        <v>23860</v>
      </c>
      <c r="CB29" s="26"/>
      <c r="CC29" s="26"/>
      <c r="CD29" s="26">
        <v>69648</v>
      </c>
      <c r="CE29" s="26">
        <v>100717</v>
      </c>
      <c r="CF29" s="26">
        <v>81577</v>
      </c>
      <c r="CG29" s="26">
        <v>32664</v>
      </c>
      <c r="CH29" s="26"/>
      <c r="CI29" s="26">
        <v>62648</v>
      </c>
      <c r="CJ29" s="26"/>
      <c r="CK29" s="26"/>
      <c r="CL29" s="26"/>
      <c r="CM29" s="26"/>
      <c r="CN29" s="26"/>
      <c r="CO29" s="26"/>
      <c r="CP29" s="26"/>
      <c r="CQ29" s="26">
        <v>35000</v>
      </c>
      <c r="CR29" s="26">
        <v>358680</v>
      </c>
    </row>
    <row r="30" spans="1:96" s="9" customFormat="1" x14ac:dyDescent="0.3">
      <c r="A30" s="11">
        <v>838</v>
      </c>
      <c r="B30" s="49" t="s">
        <v>23</v>
      </c>
      <c r="C30" s="8">
        <f t="shared" si="0"/>
        <v>74545945</v>
      </c>
      <c r="D30" s="130">
        <v>69118130</v>
      </c>
      <c r="E30" s="136"/>
      <c r="F30" s="142"/>
      <c r="G30" s="152">
        <v>391237</v>
      </c>
      <c r="H30" s="156">
        <v>7408</v>
      </c>
      <c r="I30" s="152"/>
      <c r="J30" s="156"/>
      <c r="K30" s="134"/>
      <c r="L30" s="112"/>
      <c r="M30" s="26">
        <f>3802+410+11000+330+3740+276+2860+20780+7480+2085+26539+3575+2288+375+4758+5740+182+2420+13585+7789</f>
        <v>120014</v>
      </c>
      <c r="N30" s="26"/>
      <c r="O30" s="26"/>
      <c r="P30" s="26"/>
      <c r="Q30" s="36">
        <v>1395375</v>
      </c>
      <c r="R30" s="36">
        <v>1108</v>
      </c>
      <c r="S30" s="36">
        <v>142684</v>
      </c>
      <c r="T30" s="39">
        <v>81</v>
      </c>
      <c r="U30" s="39">
        <v>128273</v>
      </c>
      <c r="V30" s="27"/>
      <c r="W30" s="27"/>
      <c r="X30" s="27"/>
      <c r="Y30" s="26"/>
      <c r="Z30" s="26"/>
      <c r="AA30" s="26"/>
      <c r="AB30" s="26"/>
      <c r="AC30" s="26"/>
      <c r="AD30" s="27">
        <v>25000</v>
      </c>
      <c r="AE30" s="27"/>
      <c r="AF30" s="26"/>
      <c r="AG30" s="26">
        <v>974233</v>
      </c>
      <c r="AH30" s="26"/>
      <c r="AI30" s="26"/>
      <c r="AJ30" s="26"/>
      <c r="AK30" s="26"/>
      <c r="AL30" s="26"/>
      <c r="AM30" s="26"/>
      <c r="AN30" s="26">
        <v>25000</v>
      </c>
      <c r="AO30" s="26">
        <v>591564</v>
      </c>
      <c r="AP30" s="26">
        <v>28354</v>
      </c>
      <c r="AQ30" s="26">
        <v>7628</v>
      </c>
      <c r="AR30" s="26">
        <v>76551</v>
      </c>
      <c r="AS30" s="26"/>
      <c r="AT30" s="26"/>
      <c r="AU30" s="36"/>
      <c r="AV30" s="36"/>
      <c r="AW30" s="36"/>
      <c r="AX30" s="36"/>
      <c r="AY30" s="26"/>
      <c r="AZ30" s="87"/>
      <c r="BA30" s="87"/>
      <c r="BB30" s="87"/>
      <c r="BC30" s="87">
        <v>40000</v>
      </c>
      <c r="BD30" s="87"/>
      <c r="BE30" s="87"/>
      <c r="BF30" s="87"/>
      <c r="BG30" s="39"/>
      <c r="BH30" s="39"/>
      <c r="BI30" s="39"/>
      <c r="BJ30" s="39"/>
      <c r="BK30" s="39"/>
      <c r="BL30" s="39"/>
      <c r="BM30" s="39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26">
        <v>23860</v>
      </c>
      <c r="CB30" s="26"/>
      <c r="CC30" s="26"/>
      <c r="CD30" s="26">
        <v>306960</v>
      </c>
      <c r="CE30" s="26">
        <v>169239</v>
      </c>
      <c r="CF30" s="26">
        <v>173641</v>
      </c>
      <c r="CG30" s="26">
        <v>80539</v>
      </c>
      <c r="CH30" s="26"/>
      <c r="CI30" s="26">
        <v>171024</v>
      </c>
      <c r="CJ30" s="26"/>
      <c r="CK30" s="26">
        <v>34935</v>
      </c>
      <c r="CL30" s="26"/>
      <c r="CM30" s="26"/>
      <c r="CN30" s="26"/>
      <c r="CO30" s="26"/>
      <c r="CP30" s="26"/>
      <c r="CQ30" s="26"/>
      <c r="CR30" s="26">
        <v>513107</v>
      </c>
    </row>
    <row r="31" spans="1:96" s="9" customFormat="1" ht="15.75" customHeight="1" x14ac:dyDescent="0.3">
      <c r="A31" s="11">
        <v>840</v>
      </c>
      <c r="B31" s="49" t="s">
        <v>24</v>
      </c>
      <c r="C31" s="8">
        <f t="shared" si="0"/>
        <v>10285485</v>
      </c>
      <c r="D31" s="130">
        <v>9219049</v>
      </c>
      <c r="E31" s="136"/>
      <c r="F31" s="142"/>
      <c r="G31" s="152">
        <v>41722</v>
      </c>
      <c r="H31" s="156"/>
      <c r="I31" s="152"/>
      <c r="J31" s="156"/>
      <c r="K31" s="134"/>
      <c r="L31" s="112"/>
      <c r="M31" s="26">
        <f>2258+1180-2059</f>
        <v>1379</v>
      </c>
      <c r="N31" s="26"/>
      <c r="O31" s="26"/>
      <c r="P31" s="26"/>
      <c r="Q31" s="36">
        <v>240925</v>
      </c>
      <c r="R31" s="36">
        <v>26503</v>
      </c>
      <c r="S31" s="36">
        <v>114</v>
      </c>
      <c r="T31" s="39">
        <v>23958</v>
      </c>
      <c r="U31" s="39">
        <v>10675</v>
      </c>
      <c r="V31" s="27"/>
      <c r="W31" s="27"/>
      <c r="X31" s="27"/>
      <c r="Y31" s="26"/>
      <c r="Z31" s="26"/>
      <c r="AA31" s="26"/>
      <c r="AB31" s="26"/>
      <c r="AC31" s="26"/>
      <c r="AD31" s="27">
        <v>0</v>
      </c>
      <c r="AE31" s="27"/>
      <c r="AF31" s="26"/>
      <c r="AG31" s="26">
        <v>143713</v>
      </c>
      <c r="AH31" s="26">
        <v>44137</v>
      </c>
      <c r="AI31" s="26"/>
      <c r="AJ31" s="26"/>
      <c r="AK31" s="26"/>
      <c r="AL31" s="26"/>
      <c r="AM31" s="26"/>
      <c r="AN31" s="26">
        <v>25000</v>
      </c>
      <c r="AO31" s="26">
        <v>66993</v>
      </c>
      <c r="AP31" s="26">
        <v>3238</v>
      </c>
      <c r="AQ31" s="26"/>
      <c r="AR31" s="26">
        <v>0</v>
      </c>
      <c r="AS31" s="26"/>
      <c r="AT31" s="26"/>
      <c r="AU31" s="36">
        <v>79164</v>
      </c>
      <c r="AV31" s="36"/>
      <c r="AW31" s="36"/>
      <c r="AX31" s="36"/>
      <c r="AY31" s="26"/>
      <c r="AZ31" s="87"/>
      <c r="BA31" s="87"/>
      <c r="BB31" s="87"/>
      <c r="BC31" s="87">
        <v>40000</v>
      </c>
      <c r="BD31" s="87"/>
      <c r="BE31" s="87"/>
      <c r="BF31" s="87">
        <v>20000</v>
      </c>
      <c r="BG31" s="39"/>
      <c r="BH31" s="39"/>
      <c r="BI31" s="39"/>
      <c r="BJ31" s="39"/>
      <c r="BK31" s="39"/>
      <c r="BL31" s="39"/>
      <c r="BM31" s="39">
        <v>766</v>
      </c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26">
        <v>31955</v>
      </c>
      <c r="CB31" s="26"/>
      <c r="CC31" s="26"/>
      <c r="CD31" s="26">
        <v>13633</v>
      </c>
      <c r="CE31" s="26">
        <v>52238</v>
      </c>
      <c r="CF31" s="26">
        <v>16443</v>
      </c>
      <c r="CG31" s="26">
        <v>19038</v>
      </c>
      <c r="CH31" s="26"/>
      <c r="CI31" s="26">
        <v>42597</v>
      </c>
      <c r="CJ31" s="26"/>
      <c r="CK31" s="26">
        <v>2623</v>
      </c>
      <c r="CL31" s="26"/>
      <c r="CM31" s="26">
        <v>8000</v>
      </c>
      <c r="CN31" s="26"/>
      <c r="CO31" s="26"/>
      <c r="CP31" s="26"/>
      <c r="CQ31" s="26">
        <v>23608</v>
      </c>
      <c r="CR31" s="26">
        <v>88014</v>
      </c>
    </row>
    <row r="32" spans="1:96" s="9" customFormat="1" x14ac:dyDescent="0.3">
      <c r="A32" s="11">
        <v>842</v>
      </c>
      <c r="B32" s="49" t="s">
        <v>25</v>
      </c>
      <c r="C32" s="8">
        <f t="shared" si="0"/>
        <v>13273476</v>
      </c>
      <c r="D32" s="130">
        <v>11977518</v>
      </c>
      <c r="E32" s="136"/>
      <c r="F32" s="136"/>
      <c r="G32" s="152"/>
      <c r="H32" s="156">
        <v>51970</v>
      </c>
      <c r="I32" s="152"/>
      <c r="J32" s="156"/>
      <c r="K32" s="134"/>
      <c r="L32" s="112"/>
      <c r="M32" s="26">
        <f>43120+5562+27720+61985+53818+2763</f>
        <v>194968</v>
      </c>
      <c r="N32" s="26">
        <v>280</v>
      </c>
      <c r="O32" s="27"/>
      <c r="P32" s="27"/>
      <c r="Q32" s="36">
        <v>38087</v>
      </c>
      <c r="R32" s="36">
        <v>2189</v>
      </c>
      <c r="S32" s="36">
        <v>25122</v>
      </c>
      <c r="T32" s="39">
        <v>124589</v>
      </c>
      <c r="U32" s="39">
        <v>19153</v>
      </c>
      <c r="V32" s="27"/>
      <c r="W32" s="27"/>
      <c r="X32" s="27"/>
      <c r="Y32" s="26"/>
      <c r="Z32" s="26"/>
      <c r="AA32" s="26"/>
      <c r="AB32" s="26"/>
      <c r="AC32" s="26"/>
      <c r="AD32" s="27">
        <v>0</v>
      </c>
      <c r="AE32" s="27"/>
      <c r="AF32" s="26"/>
      <c r="AG32" s="26">
        <v>258360</v>
      </c>
      <c r="AH32" s="26"/>
      <c r="AI32" s="26"/>
      <c r="AJ32" s="26"/>
      <c r="AK32" s="26"/>
      <c r="AL32" s="26"/>
      <c r="AM32" s="26"/>
      <c r="AN32" s="26"/>
      <c r="AO32" s="26">
        <v>111712</v>
      </c>
      <c r="AP32" s="26">
        <v>5362</v>
      </c>
      <c r="AQ32" s="26">
        <v>7628</v>
      </c>
      <c r="AR32" s="26">
        <v>34135</v>
      </c>
      <c r="AS32" s="26"/>
      <c r="AT32" s="26"/>
      <c r="AU32" s="36">
        <v>79164</v>
      </c>
      <c r="AV32" s="36"/>
      <c r="AW32" s="36"/>
      <c r="AX32" s="36"/>
      <c r="AY32" s="26"/>
      <c r="AZ32" s="87"/>
      <c r="BA32" s="87">
        <v>5000</v>
      </c>
      <c r="BB32" s="87"/>
      <c r="BC32" s="87">
        <v>0</v>
      </c>
      <c r="BD32" s="87"/>
      <c r="BE32" s="87"/>
      <c r="BF32" s="87"/>
      <c r="BG32" s="39"/>
      <c r="BH32" s="39"/>
      <c r="BI32" s="39"/>
      <c r="BJ32" s="39"/>
      <c r="BK32" s="39"/>
      <c r="BL32" s="39"/>
      <c r="BM32" s="39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26">
        <v>23860</v>
      </c>
      <c r="CB32" s="26"/>
      <c r="CC32" s="26"/>
      <c r="CD32" s="26">
        <v>87110</v>
      </c>
      <c r="CE32" s="26">
        <v>58775</v>
      </c>
      <c r="CF32" s="26">
        <v>25226</v>
      </c>
      <c r="CG32" s="26">
        <v>21503</v>
      </c>
      <c r="CH32" s="26"/>
      <c r="CI32" s="26">
        <v>22324</v>
      </c>
      <c r="CJ32" s="26"/>
      <c r="CK32" s="26"/>
      <c r="CL32" s="26"/>
      <c r="CM32" s="26"/>
      <c r="CN32" s="26"/>
      <c r="CO32" s="26"/>
      <c r="CP32" s="26"/>
      <c r="CQ32" s="26"/>
      <c r="CR32" s="26">
        <v>99441</v>
      </c>
    </row>
    <row r="33" spans="1:96" s="9" customFormat="1" x14ac:dyDescent="0.3">
      <c r="A33" s="11">
        <v>844</v>
      </c>
      <c r="B33" s="49" t="s">
        <v>26</v>
      </c>
      <c r="C33" s="8">
        <f t="shared" si="0"/>
        <v>17075886</v>
      </c>
      <c r="D33" s="130">
        <v>14990957</v>
      </c>
      <c r="E33" s="136"/>
      <c r="F33" s="136"/>
      <c r="G33" s="152"/>
      <c r="H33" s="156"/>
      <c r="I33" s="152"/>
      <c r="J33" s="156"/>
      <c r="K33" s="134"/>
      <c r="L33" s="112"/>
      <c r="M33" s="26"/>
      <c r="N33" s="26"/>
      <c r="O33" s="27"/>
      <c r="P33" s="27">
        <v>500</v>
      </c>
      <c r="Q33" s="36">
        <v>972554</v>
      </c>
      <c r="R33" s="36">
        <v>1374</v>
      </c>
      <c r="S33" s="36">
        <v>13762</v>
      </c>
      <c r="T33" s="39">
        <v>147269</v>
      </c>
      <c r="U33" s="39">
        <v>23326</v>
      </c>
      <c r="V33" s="27"/>
      <c r="W33" s="27"/>
      <c r="X33" s="27"/>
      <c r="Y33" s="26"/>
      <c r="Z33" s="26"/>
      <c r="AA33" s="26"/>
      <c r="AB33" s="26"/>
      <c r="AC33" s="26"/>
      <c r="AD33" s="27">
        <v>25000</v>
      </c>
      <c r="AE33" s="27"/>
      <c r="AF33" s="26"/>
      <c r="AG33" s="26">
        <v>289579</v>
      </c>
      <c r="AH33" s="26"/>
      <c r="AI33" s="26"/>
      <c r="AJ33" s="26"/>
      <c r="AK33" s="26"/>
      <c r="AL33" s="26"/>
      <c r="AM33" s="26"/>
      <c r="AN33" s="26">
        <v>25000</v>
      </c>
      <c r="AO33" s="26">
        <v>80023</v>
      </c>
      <c r="AP33" s="26">
        <v>3691</v>
      </c>
      <c r="AQ33" s="26">
        <v>11563</v>
      </c>
      <c r="AR33" s="26">
        <v>0</v>
      </c>
      <c r="AS33" s="26"/>
      <c r="AT33" s="26"/>
      <c r="AU33" s="36">
        <v>79164</v>
      </c>
      <c r="AV33" s="36"/>
      <c r="AW33" s="36"/>
      <c r="AX33" s="36"/>
      <c r="AY33" s="26">
        <v>5000</v>
      </c>
      <c r="AZ33" s="87"/>
      <c r="BA33" s="87"/>
      <c r="BB33" s="87"/>
      <c r="BC33" s="87">
        <v>40000</v>
      </c>
      <c r="BD33" s="87"/>
      <c r="BE33" s="87"/>
      <c r="BF33" s="87"/>
      <c r="BG33" s="39"/>
      <c r="BH33" s="39"/>
      <c r="BI33" s="39"/>
      <c r="BJ33" s="39"/>
      <c r="BK33" s="39"/>
      <c r="BL33" s="39"/>
      <c r="BM33" s="39"/>
      <c r="BN33" s="36"/>
      <c r="BO33" s="36"/>
      <c r="BP33" s="36"/>
      <c r="BQ33" s="36"/>
      <c r="BR33" s="36"/>
      <c r="BS33" s="36">
        <v>10000</v>
      </c>
      <c r="BT33" s="36"/>
      <c r="BU33" s="36"/>
      <c r="BV33" s="36"/>
      <c r="BW33" s="36"/>
      <c r="BX33" s="36"/>
      <c r="BY33" s="36"/>
      <c r="BZ33" s="36"/>
      <c r="CA33" s="26">
        <v>31955</v>
      </c>
      <c r="CB33" s="26"/>
      <c r="CC33" s="26"/>
      <c r="CD33" s="26">
        <v>4390</v>
      </c>
      <c r="CE33" s="26">
        <v>65828</v>
      </c>
      <c r="CF33" s="26">
        <v>34702</v>
      </c>
      <c r="CG33" s="26">
        <v>18843</v>
      </c>
      <c r="CH33" s="26"/>
      <c r="CI33" s="26">
        <v>31080</v>
      </c>
      <c r="CJ33" s="26"/>
      <c r="CK33" s="26"/>
      <c r="CL33" s="26"/>
      <c r="CM33" s="26">
        <v>16546</v>
      </c>
      <c r="CN33" s="26"/>
      <c r="CO33" s="26"/>
      <c r="CP33" s="26"/>
      <c r="CQ33" s="26"/>
      <c r="CR33" s="26">
        <v>153780</v>
      </c>
    </row>
    <row r="34" spans="1:96" s="9" customFormat="1" x14ac:dyDescent="0.3">
      <c r="A34" s="11">
        <v>846</v>
      </c>
      <c r="B34" s="49" t="s">
        <v>27</v>
      </c>
      <c r="C34" s="8">
        <f t="shared" si="0"/>
        <v>11825674</v>
      </c>
      <c r="D34" s="130">
        <v>10853385</v>
      </c>
      <c r="E34" s="136"/>
      <c r="F34" s="136">
        <v>47521</v>
      </c>
      <c r="G34" s="152"/>
      <c r="H34" s="156"/>
      <c r="I34" s="152"/>
      <c r="J34" s="156"/>
      <c r="K34" s="134"/>
      <c r="L34" s="112"/>
      <c r="M34" s="26">
        <f>14058+17864+32694-8504</f>
        <v>56112</v>
      </c>
      <c r="N34" s="26"/>
      <c r="O34" s="27"/>
      <c r="P34" s="27"/>
      <c r="Q34" s="36">
        <v>9</v>
      </c>
      <c r="R34" s="36">
        <v>22544</v>
      </c>
      <c r="S34" s="36">
        <v>9</v>
      </c>
      <c r="T34" s="39">
        <v>69789</v>
      </c>
      <c r="U34" s="39">
        <v>13925</v>
      </c>
      <c r="V34" s="27"/>
      <c r="W34" s="27"/>
      <c r="X34" s="27"/>
      <c r="Y34" s="26"/>
      <c r="Z34" s="26"/>
      <c r="AA34" s="26"/>
      <c r="AB34" s="26"/>
      <c r="AC34" s="26"/>
      <c r="AD34" s="27">
        <v>0</v>
      </c>
      <c r="AE34" s="27"/>
      <c r="AF34" s="26"/>
      <c r="AG34" s="26">
        <v>193232</v>
      </c>
      <c r="AH34" s="26"/>
      <c r="AI34" s="26"/>
      <c r="AJ34" s="26"/>
      <c r="AK34" s="26"/>
      <c r="AL34" s="26"/>
      <c r="AM34" s="26"/>
      <c r="AN34" s="26"/>
      <c r="AO34" s="26">
        <v>0</v>
      </c>
      <c r="AP34" s="26">
        <v>0</v>
      </c>
      <c r="AQ34" s="26"/>
      <c r="AR34" s="26">
        <v>0</v>
      </c>
      <c r="AS34" s="26"/>
      <c r="AT34" s="26"/>
      <c r="AU34" s="36"/>
      <c r="AV34" s="36">
        <v>79164</v>
      </c>
      <c r="AW34" s="36"/>
      <c r="AX34" s="36"/>
      <c r="AY34" s="26">
        <v>12600</v>
      </c>
      <c r="AZ34" s="87"/>
      <c r="BA34" s="87"/>
      <c r="BB34" s="87"/>
      <c r="BC34" s="87">
        <v>40000</v>
      </c>
      <c r="BD34" s="87"/>
      <c r="BE34" s="87"/>
      <c r="BF34" s="87"/>
      <c r="BG34" s="39"/>
      <c r="BH34" s="39"/>
      <c r="BI34" s="39"/>
      <c r="BJ34" s="39"/>
      <c r="BK34" s="39"/>
      <c r="BL34" s="39"/>
      <c r="BM34" s="39"/>
      <c r="BN34" s="36"/>
      <c r="BO34" s="36"/>
      <c r="BP34" s="36"/>
      <c r="BQ34" s="36"/>
      <c r="BR34" s="36"/>
      <c r="BS34" s="36"/>
      <c r="BT34" s="36">
        <v>3900</v>
      </c>
      <c r="BU34" s="36"/>
      <c r="BV34" s="36"/>
      <c r="BW34" s="36"/>
      <c r="BX34" s="36"/>
      <c r="BY34" s="36"/>
      <c r="BZ34" s="36"/>
      <c r="CA34" s="26">
        <v>31955</v>
      </c>
      <c r="CB34" s="26"/>
      <c r="CC34" s="26"/>
      <c r="CD34" s="26">
        <v>98988</v>
      </c>
      <c r="CE34" s="26">
        <v>54566</v>
      </c>
      <c r="CF34" s="26">
        <v>19570</v>
      </c>
      <c r="CG34" s="26">
        <v>40285</v>
      </c>
      <c r="CH34" s="26"/>
      <c r="CI34" s="26">
        <v>34507</v>
      </c>
      <c r="CJ34" s="26"/>
      <c r="CK34" s="26">
        <v>914</v>
      </c>
      <c r="CL34" s="26"/>
      <c r="CM34" s="26"/>
      <c r="CN34" s="26"/>
      <c r="CO34" s="26"/>
      <c r="CP34" s="26"/>
      <c r="CQ34" s="26">
        <v>42903</v>
      </c>
      <c r="CR34" s="26">
        <v>109796</v>
      </c>
    </row>
    <row r="35" spans="1:96" s="9" customFormat="1" x14ac:dyDescent="0.3">
      <c r="A35" s="11">
        <v>847</v>
      </c>
      <c r="B35" s="49" t="s">
        <v>28</v>
      </c>
      <c r="C35" s="8">
        <f t="shared" si="0"/>
        <v>29759580</v>
      </c>
      <c r="D35" s="130">
        <v>28111132</v>
      </c>
      <c r="E35" s="136"/>
      <c r="F35" s="142"/>
      <c r="G35" s="152">
        <v>9248</v>
      </c>
      <c r="H35" s="156"/>
      <c r="I35" s="152"/>
      <c r="J35" s="156"/>
      <c r="K35" s="134"/>
      <c r="L35" s="112"/>
      <c r="M35" s="26">
        <f>7040+2924+1485+803+10428+1584+19531</f>
        <v>43795</v>
      </c>
      <c r="N35" s="26">
        <v>359</v>
      </c>
      <c r="O35" s="27"/>
      <c r="P35" s="27"/>
      <c r="Q35" s="36"/>
      <c r="R35" s="36">
        <v>304</v>
      </c>
      <c r="S35" s="36">
        <v>36170</v>
      </c>
      <c r="T35" s="39">
        <v>6</v>
      </c>
      <c r="U35" s="39">
        <v>28993</v>
      </c>
      <c r="V35" s="27"/>
      <c r="W35" s="27"/>
      <c r="X35" s="27"/>
      <c r="Y35" s="26"/>
      <c r="Z35" s="26"/>
      <c r="AA35" s="26"/>
      <c r="AB35" s="26"/>
      <c r="AC35" s="26"/>
      <c r="AD35" s="27">
        <v>0</v>
      </c>
      <c r="AE35" s="27"/>
      <c r="AF35" s="26"/>
      <c r="AG35" s="26">
        <v>474468</v>
      </c>
      <c r="AH35" s="26"/>
      <c r="AI35" s="26"/>
      <c r="AJ35" s="26"/>
      <c r="AK35" s="26"/>
      <c r="AL35" s="26"/>
      <c r="AM35" s="26"/>
      <c r="AN35" s="26"/>
      <c r="AO35" s="26">
        <v>204389</v>
      </c>
      <c r="AP35" s="26">
        <v>9836</v>
      </c>
      <c r="AQ35" s="26">
        <v>32036</v>
      </c>
      <c r="AR35" s="26">
        <v>43206</v>
      </c>
      <c r="AS35" s="26"/>
      <c r="AT35" s="26"/>
      <c r="AU35" s="36"/>
      <c r="AV35" s="36">
        <v>79164</v>
      </c>
      <c r="AW35" s="36"/>
      <c r="AX35" s="36"/>
      <c r="AY35" s="26"/>
      <c r="AZ35" s="87"/>
      <c r="BA35" s="87"/>
      <c r="BB35" s="87"/>
      <c r="BC35" s="87">
        <v>0</v>
      </c>
      <c r="BD35" s="87"/>
      <c r="BE35" s="87"/>
      <c r="BF35" s="87"/>
      <c r="BG35" s="39"/>
      <c r="BH35" s="39"/>
      <c r="BI35" s="39"/>
      <c r="BJ35" s="39"/>
      <c r="BK35" s="39"/>
      <c r="BL35" s="39"/>
      <c r="BM35" s="39">
        <v>5125</v>
      </c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26">
        <v>31955</v>
      </c>
      <c r="CB35" s="26"/>
      <c r="CC35" s="26"/>
      <c r="CD35" s="26">
        <v>142758</v>
      </c>
      <c r="CE35" s="26">
        <v>88576</v>
      </c>
      <c r="CF35" s="26">
        <v>65265</v>
      </c>
      <c r="CG35" s="26">
        <v>59987</v>
      </c>
      <c r="CH35" s="26"/>
      <c r="CI35" s="26">
        <v>41042</v>
      </c>
      <c r="CJ35" s="26"/>
      <c r="CK35" s="26">
        <v>5157</v>
      </c>
      <c r="CL35" s="26"/>
      <c r="CM35" s="26"/>
      <c r="CN35" s="26"/>
      <c r="CO35" s="26"/>
      <c r="CP35" s="26"/>
      <c r="CQ35" s="26"/>
      <c r="CR35" s="26">
        <v>246609</v>
      </c>
    </row>
    <row r="36" spans="1:96" s="9" customFormat="1" x14ac:dyDescent="0.3">
      <c r="A36" s="11">
        <v>848</v>
      </c>
      <c r="B36" s="49" t="s">
        <v>29</v>
      </c>
      <c r="C36" s="8">
        <f t="shared" si="0"/>
        <v>32649658</v>
      </c>
      <c r="D36" s="130">
        <v>28784584</v>
      </c>
      <c r="E36" s="136"/>
      <c r="F36" s="142"/>
      <c r="G36" s="152">
        <v>116343</v>
      </c>
      <c r="H36" s="156"/>
      <c r="I36" s="152"/>
      <c r="J36" s="156">
        <v>2725</v>
      </c>
      <c r="K36" s="134"/>
      <c r="L36" s="112"/>
      <c r="M36" s="26">
        <f>832+2310+914+61+8360-1470</f>
        <v>11007</v>
      </c>
      <c r="N36" s="26"/>
      <c r="O36" s="27"/>
      <c r="P36" s="27"/>
      <c r="Q36" s="36"/>
      <c r="R36" s="36"/>
      <c r="S36" s="36">
        <v>134630</v>
      </c>
      <c r="T36" s="39">
        <v>292625</v>
      </c>
      <c r="U36" s="39">
        <v>29125</v>
      </c>
      <c r="V36" s="27"/>
      <c r="W36" s="27"/>
      <c r="X36" s="27"/>
      <c r="Y36" s="26"/>
      <c r="Z36" s="26"/>
      <c r="AA36" s="26"/>
      <c r="AB36" s="26"/>
      <c r="AC36" s="26"/>
      <c r="AD36" s="27">
        <v>50000</v>
      </c>
      <c r="AE36" s="27"/>
      <c r="AF36" s="26">
        <v>557433</v>
      </c>
      <c r="AG36" s="26">
        <v>386464</v>
      </c>
      <c r="AH36" s="26"/>
      <c r="AI36" s="26"/>
      <c r="AJ36" s="26">
        <v>3230</v>
      </c>
      <c r="AK36" s="26"/>
      <c r="AL36" s="26"/>
      <c r="AM36" s="26">
        <v>250000</v>
      </c>
      <c r="AN36" s="26">
        <v>25000</v>
      </c>
      <c r="AO36" s="26">
        <v>323887</v>
      </c>
      <c r="AP36" s="26">
        <v>15439</v>
      </c>
      <c r="AQ36" s="26">
        <v>61171</v>
      </c>
      <c r="AR36" s="26">
        <v>37509</v>
      </c>
      <c r="AS36" s="26"/>
      <c r="AT36" s="26">
        <v>50000</v>
      </c>
      <c r="AU36" s="36">
        <v>158328</v>
      </c>
      <c r="AV36" s="36"/>
      <c r="AW36" s="36"/>
      <c r="AX36" s="36"/>
      <c r="AY36" s="26">
        <v>3179</v>
      </c>
      <c r="AZ36" s="87"/>
      <c r="BA36" s="87"/>
      <c r="BB36" s="87"/>
      <c r="BC36" s="87">
        <v>40000</v>
      </c>
      <c r="BD36" s="87"/>
      <c r="BE36" s="87"/>
      <c r="BF36" s="87"/>
      <c r="BG36" s="39"/>
      <c r="BH36" s="39"/>
      <c r="BI36" s="39"/>
      <c r="BJ36" s="39"/>
      <c r="BK36" s="39"/>
      <c r="BL36" s="39"/>
      <c r="BM36" s="39"/>
      <c r="BN36" s="36"/>
      <c r="BO36" s="36"/>
      <c r="BP36" s="36"/>
      <c r="BQ36" s="36"/>
      <c r="BR36" s="36"/>
      <c r="BS36" s="36">
        <v>11000</v>
      </c>
      <c r="BT36" s="36"/>
      <c r="BU36" s="36"/>
      <c r="BV36" s="36"/>
      <c r="BW36" s="36"/>
      <c r="BX36" s="36"/>
      <c r="BY36" s="36"/>
      <c r="BZ36" s="36"/>
      <c r="CA36" s="26">
        <v>31955</v>
      </c>
      <c r="CB36" s="26"/>
      <c r="CC36" s="26"/>
      <c r="CD36" s="26">
        <v>664859</v>
      </c>
      <c r="CE36" s="26">
        <v>71306</v>
      </c>
      <c r="CF36" s="26">
        <v>42062</v>
      </c>
      <c r="CG36" s="26">
        <v>171216</v>
      </c>
      <c r="CH36" s="26"/>
      <c r="CI36" s="26">
        <v>32540</v>
      </c>
      <c r="CJ36" s="26"/>
      <c r="CK36" s="26"/>
      <c r="CL36" s="26"/>
      <c r="CM36" s="26"/>
      <c r="CN36" s="26"/>
      <c r="CO36" s="26"/>
      <c r="CP36" s="26"/>
      <c r="CQ36" s="26">
        <v>42903</v>
      </c>
      <c r="CR36" s="26">
        <v>249138</v>
      </c>
    </row>
    <row r="37" spans="1:96" s="9" customFormat="1" x14ac:dyDescent="0.3">
      <c r="A37" s="11">
        <v>850</v>
      </c>
      <c r="B37" s="49" t="s">
        <v>30</v>
      </c>
      <c r="C37" s="8">
        <f t="shared" si="0"/>
        <v>8752404</v>
      </c>
      <c r="D37" s="130">
        <v>7823015</v>
      </c>
      <c r="E37" s="136"/>
      <c r="F37" s="136">
        <v>15524</v>
      </c>
      <c r="G37" s="152"/>
      <c r="H37" s="156">
        <v>15524</v>
      </c>
      <c r="I37" s="152"/>
      <c r="J37" s="156"/>
      <c r="K37" s="134"/>
      <c r="L37" s="112"/>
      <c r="M37" s="26">
        <f>14080+14080+3520</f>
        <v>31680</v>
      </c>
      <c r="N37" s="26"/>
      <c r="O37" s="27"/>
      <c r="P37" s="27"/>
      <c r="Q37" s="36">
        <v>53736</v>
      </c>
      <c r="R37" s="36">
        <v>641</v>
      </c>
      <c r="S37" s="36">
        <v>1</v>
      </c>
      <c r="T37" s="39">
        <v>57091</v>
      </c>
      <c r="U37" s="39">
        <v>14892</v>
      </c>
      <c r="V37" s="27"/>
      <c r="W37" s="27"/>
      <c r="X37" s="27"/>
      <c r="Y37" s="26"/>
      <c r="Z37" s="26"/>
      <c r="AA37" s="26"/>
      <c r="AB37" s="26"/>
      <c r="AC37" s="26"/>
      <c r="AD37" s="27">
        <v>0</v>
      </c>
      <c r="AE37" s="27"/>
      <c r="AF37" s="26"/>
      <c r="AG37" s="26">
        <v>137093</v>
      </c>
      <c r="AH37" s="26"/>
      <c r="AI37" s="26"/>
      <c r="AJ37" s="26"/>
      <c r="AK37" s="26"/>
      <c r="AL37" s="26"/>
      <c r="AM37" s="26"/>
      <c r="AN37" s="26">
        <v>25000</v>
      </c>
      <c r="AO37" s="26">
        <v>82260</v>
      </c>
      <c r="AP37" s="26">
        <v>3986</v>
      </c>
      <c r="AQ37" s="26">
        <v>34599</v>
      </c>
      <c r="AR37" s="26">
        <v>0</v>
      </c>
      <c r="AS37" s="26"/>
      <c r="AT37" s="26"/>
      <c r="AU37" s="36"/>
      <c r="AV37" s="36">
        <f>79164+79164</f>
        <v>158328</v>
      </c>
      <c r="AW37" s="36"/>
      <c r="AX37" s="36"/>
      <c r="AY37" s="26"/>
      <c r="AZ37" s="87"/>
      <c r="BA37" s="87"/>
      <c r="BB37" s="87"/>
      <c r="BC37" s="87">
        <v>40000</v>
      </c>
      <c r="BD37" s="87"/>
      <c r="BE37" s="87"/>
      <c r="BF37" s="87">
        <v>20000</v>
      </c>
      <c r="BG37" s="39"/>
      <c r="BH37" s="39"/>
      <c r="BI37" s="39"/>
      <c r="BJ37" s="39"/>
      <c r="BK37" s="39"/>
      <c r="BL37" s="39"/>
      <c r="BM37" s="39"/>
      <c r="BN37" s="36"/>
      <c r="BO37" s="36"/>
      <c r="BP37" s="36"/>
      <c r="BQ37" s="36"/>
      <c r="BR37" s="36"/>
      <c r="BS37" s="36">
        <v>1000</v>
      </c>
      <c r="BT37" s="36"/>
      <c r="BU37" s="36"/>
      <c r="BV37" s="36"/>
      <c r="BW37" s="36"/>
      <c r="BX37" s="36"/>
      <c r="BY37" s="36"/>
      <c r="BZ37" s="36"/>
      <c r="CA37" s="26">
        <v>31955</v>
      </c>
      <c r="CB37" s="26"/>
      <c r="CC37" s="26"/>
      <c r="CD37" s="26">
        <v>38668</v>
      </c>
      <c r="CE37" s="26">
        <v>50105</v>
      </c>
      <c r="CF37" s="26">
        <v>13577</v>
      </c>
      <c r="CG37" s="26">
        <v>9943</v>
      </c>
      <c r="CH37" s="26"/>
      <c r="CI37" s="26">
        <v>10712</v>
      </c>
      <c r="CJ37" s="26"/>
      <c r="CK37" s="26"/>
      <c r="CL37" s="26"/>
      <c r="CM37" s="26"/>
      <c r="CN37" s="26"/>
      <c r="CO37" s="26"/>
      <c r="CP37" s="26"/>
      <c r="CQ37" s="26"/>
      <c r="CR37" s="26">
        <v>83074</v>
      </c>
    </row>
    <row r="38" spans="1:96" s="9" customFormat="1" x14ac:dyDescent="0.3">
      <c r="A38" s="11">
        <v>851</v>
      </c>
      <c r="B38" s="49" t="s">
        <v>31</v>
      </c>
      <c r="C38" s="8">
        <f t="shared" si="0"/>
        <v>11999031</v>
      </c>
      <c r="D38" s="130">
        <v>10963139</v>
      </c>
      <c r="E38" s="136"/>
      <c r="F38" s="136"/>
      <c r="G38" s="152"/>
      <c r="H38" s="156"/>
      <c r="I38" s="152"/>
      <c r="J38" s="156">
        <v>41721</v>
      </c>
      <c r="K38" s="134"/>
      <c r="L38" s="112"/>
      <c r="M38" s="26"/>
      <c r="N38" s="26"/>
      <c r="O38" s="27">
        <v>-700</v>
      </c>
      <c r="P38" s="27"/>
      <c r="Q38" s="36"/>
      <c r="R38" s="36"/>
      <c r="S38" s="36">
        <v>88188</v>
      </c>
      <c r="T38" s="39">
        <v>72170</v>
      </c>
      <c r="U38" s="39">
        <v>8874</v>
      </c>
      <c r="V38" s="27"/>
      <c r="W38" s="27"/>
      <c r="X38" s="27"/>
      <c r="Y38" s="26"/>
      <c r="Z38" s="26"/>
      <c r="AA38" s="26"/>
      <c r="AB38" s="26"/>
      <c r="AC38" s="26"/>
      <c r="AD38" s="27">
        <v>0</v>
      </c>
      <c r="AE38" s="27"/>
      <c r="AF38" s="26"/>
      <c r="AG38" s="26">
        <v>160803</v>
      </c>
      <c r="AH38" s="26"/>
      <c r="AI38" s="26"/>
      <c r="AJ38" s="26"/>
      <c r="AK38" s="26"/>
      <c r="AL38" s="26"/>
      <c r="AM38" s="26"/>
      <c r="AN38" s="26">
        <v>25000</v>
      </c>
      <c r="AO38" s="26">
        <v>186932</v>
      </c>
      <c r="AP38" s="26">
        <v>8871</v>
      </c>
      <c r="AQ38" s="26">
        <v>70776</v>
      </c>
      <c r="AR38" s="26">
        <v>0</v>
      </c>
      <c r="AS38" s="26"/>
      <c r="AT38" s="26"/>
      <c r="AU38" s="36"/>
      <c r="AV38" s="36"/>
      <c r="AW38" s="36"/>
      <c r="AX38" s="36"/>
      <c r="AY38" s="26"/>
      <c r="AZ38" s="87"/>
      <c r="BA38" s="87">
        <v>7000</v>
      </c>
      <c r="BB38" s="87"/>
      <c r="BC38" s="87">
        <v>40000</v>
      </c>
      <c r="BD38" s="87"/>
      <c r="BE38" s="87">
        <v>-40000</v>
      </c>
      <c r="BF38" s="87"/>
      <c r="BG38" s="39"/>
      <c r="BH38" s="39"/>
      <c r="BI38" s="39"/>
      <c r="BJ38" s="39"/>
      <c r="BK38" s="39"/>
      <c r="BL38" s="39"/>
      <c r="BM38" s="39"/>
      <c r="BN38" s="36"/>
      <c r="BO38" s="36"/>
      <c r="BP38" s="36"/>
      <c r="BQ38" s="36"/>
      <c r="BR38" s="36"/>
      <c r="BS38" s="36">
        <v>1000</v>
      </c>
      <c r="BT38" s="36"/>
      <c r="BU38" s="36"/>
      <c r="BV38" s="36"/>
      <c r="BW38" s="36"/>
      <c r="BX38" s="36"/>
      <c r="BY38" s="36"/>
      <c r="BZ38" s="36"/>
      <c r="CA38" s="26">
        <v>31955</v>
      </c>
      <c r="CB38" s="26"/>
      <c r="CC38" s="26"/>
      <c r="CD38" s="26">
        <v>95167</v>
      </c>
      <c r="CE38" s="26">
        <v>50663</v>
      </c>
      <c r="CF38" s="26">
        <v>14327</v>
      </c>
      <c r="CG38" s="26">
        <v>26751</v>
      </c>
      <c r="CH38" s="26"/>
      <c r="CI38" s="26">
        <v>14297</v>
      </c>
      <c r="CJ38" s="26"/>
      <c r="CK38" s="26"/>
      <c r="CL38" s="26"/>
      <c r="CM38" s="26"/>
      <c r="CN38" s="26">
        <v>10000</v>
      </c>
      <c r="CO38" s="26"/>
      <c r="CP38" s="26"/>
      <c r="CQ38" s="26"/>
      <c r="CR38" s="26">
        <v>122097</v>
      </c>
    </row>
    <row r="39" spans="1:96" s="9" customFormat="1" x14ac:dyDescent="0.3">
      <c r="A39" s="11">
        <v>852</v>
      </c>
      <c r="B39" s="49" t="s">
        <v>32</v>
      </c>
      <c r="C39" s="8">
        <f t="shared" si="0"/>
        <v>10808445</v>
      </c>
      <c r="D39" s="130">
        <v>9523375</v>
      </c>
      <c r="E39" s="136"/>
      <c r="F39" s="136">
        <v>42521</v>
      </c>
      <c r="G39" s="152"/>
      <c r="H39" s="156"/>
      <c r="I39" s="152"/>
      <c r="J39" s="156"/>
      <c r="K39" s="134"/>
      <c r="L39" s="112"/>
      <c r="M39" s="26">
        <f>5280+10271+10913+2398+3953</f>
        <v>32815</v>
      </c>
      <c r="N39" s="26"/>
      <c r="O39" s="27"/>
      <c r="P39" s="27"/>
      <c r="Q39" s="36">
        <v>182651</v>
      </c>
      <c r="R39" s="36"/>
      <c r="S39" s="36">
        <v>3562</v>
      </c>
      <c r="T39" s="39">
        <v>341</v>
      </c>
      <c r="U39" s="39">
        <v>12476</v>
      </c>
      <c r="V39" s="27"/>
      <c r="W39" s="27"/>
      <c r="X39" s="27"/>
      <c r="Y39" s="26"/>
      <c r="Z39" s="26"/>
      <c r="AA39" s="26"/>
      <c r="AB39" s="26"/>
      <c r="AC39" s="26"/>
      <c r="AD39" s="27">
        <v>25000</v>
      </c>
      <c r="AE39" s="27"/>
      <c r="AF39" s="26"/>
      <c r="AG39" s="26">
        <v>175707</v>
      </c>
      <c r="AH39" s="26"/>
      <c r="AI39" s="26"/>
      <c r="AJ39" s="26"/>
      <c r="AK39" s="26">
        <v>9958</v>
      </c>
      <c r="AL39" s="26"/>
      <c r="AM39" s="26"/>
      <c r="AN39" s="26">
        <v>25000</v>
      </c>
      <c r="AO39" s="26">
        <v>101757</v>
      </c>
      <c r="AP39" s="26">
        <v>4834</v>
      </c>
      <c r="AQ39" s="26">
        <v>30085</v>
      </c>
      <c r="AR39" s="26">
        <v>34517</v>
      </c>
      <c r="AS39" s="26">
        <v>150000</v>
      </c>
      <c r="AT39" s="26"/>
      <c r="AU39" s="36">
        <v>52776</v>
      </c>
      <c r="AV39" s="36">
        <v>52776</v>
      </c>
      <c r="AW39" s="36"/>
      <c r="AX39" s="36">
        <v>2100</v>
      </c>
      <c r="AY39" s="26"/>
      <c r="AZ39" s="87"/>
      <c r="BA39" s="87"/>
      <c r="BB39" s="87"/>
      <c r="BC39" s="87">
        <v>40000</v>
      </c>
      <c r="BD39" s="87"/>
      <c r="BE39" s="87"/>
      <c r="BF39" s="87"/>
      <c r="BG39" s="39"/>
      <c r="BH39" s="39"/>
      <c r="BI39" s="39"/>
      <c r="BJ39" s="39"/>
      <c r="BK39" s="39"/>
      <c r="BL39" s="39"/>
      <c r="BM39" s="39">
        <v>3768</v>
      </c>
      <c r="BN39" s="36"/>
      <c r="BO39" s="36"/>
      <c r="BP39" s="36"/>
      <c r="BQ39" s="36"/>
      <c r="BR39" s="36"/>
      <c r="BS39" s="36">
        <v>9000</v>
      </c>
      <c r="BT39" s="36">
        <v>1781</v>
      </c>
      <c r="BU39" s="36"/>
      <c r="BV39" s="36"/>
      <c r="BW39" s="36"/>
      <c r="BX39" s="36"/>
      <c r="BY39" s="36"/>
      <c r="BZ39" s="36"/>
      <c r="CA39" s="26">
        <v>31955</v>
      </c>
      <c r="CB39" s="26"/>
      <c r="CC39" s="26"/>
      <c r="CD39" s="26">
        <v>41207</v>
      </c>
      <c r="CE39" s="26">
        <v>52935</v>
      </c>
      <c r="CF39" s="26">
        <v>17379</v>
      </c>
      <c r="CG39" s="26">
        <v>10915</v>
      </c>
      <c r="CH39" s="26"/>
      <c r="CI39" s="26">
        <v>15312</v>
      </c>
      <c r="CJ39" s="26"/>
      <c r="CK39" s="26"/>
      <c r="CL39" s="26"/>
      <c r="CM39" s="26"/>
      <c r="CN39" s="26"/>
      <c r="CO39" s="26"/>
      <c r="CP39" s="26"/>
      <c r="CQ39" s="26"/>
      <c r="CR39" s="26">
        <v>121942</v>
      </c>
    </row>
    <row r="40" spans="1:96" s="10" customFormat="1" x14ac:dyDescent="0.3">
      <c r="A40" s="111">
        <v>853</v>
      </c>
      <c r="B40" s="49" t="s">
        <v>33</v>
      </c>
      <c r="C40" s="8">
        <f t="shared" ref="C40:C65" si="1">SUM(D40:CR40)</f>
        <v>20861618</v>
      </c>
      <c r="D40" s="130">
        <v>19276353</v>
      </c>
      <c r="E40" s="136"/>
      <c r="F40" s="136"/>
      <c r="G40" s="152"/>
      <c r="H40" s="156"/>
      <c r="I40" s="152"/>
      <c r="J40" s="156">
        <v>100544</v>
      </c>
      <c r="K40" s="134"/>
      <c r="L40" s="112"/>
      <c r="M40" s="27">
        <f>31203+7068+1472+3735+50+2097+3068+160+5755+2805+6838+100+6069+880+6905+2270+4019+1760</f>
        <v>86254</v>
      </c>
      <c r="N40" s="27">
        <v>7016</v>
      </c>
      <c r="O40" s="27"/>
      <c r="P40" s="27"/>
      <c r="Q40" s="36">
        <v>94551</v>
      </c>
      <c r="R40" s="36">
        <v>1216</v>
      </c>
      <c r="S40" s="36">
        <v>16698</v>
      </c>
      <c r="T40" s="39">
        <v>171691</v>
      </c>
      <c r="U40" s="39">
        <v>16122</v>
      </c>
      <c r="V40" s="27"/>
      <c r="W40" s="27"/>
      <c r="X40" s="27"/>
      <c r="Y40" s="27"/>
      <c r="Z40" s="27"/>
      <c r="AA40" s="27"/>
      <c r="AB40" s="27"/>
      <c r="AC40" s="27"/>
      <c r="AD40" s="27">
        <v>0</v>
      </c>
      <c r="AE40" s="27"/>
      <c r="AF40" s="27"/>
      <c r="AG40" s="26">
        <v>323489</v>
      </c>
      <c r="AH40" s="26"/>
      <c r="AI40" s="26"/>
      <c r="AJ40" s="26"/>
      <c r="AK40" s="26"/>
      <c r="AL40" s="27"/>
      <c r="AM40" s="27"/>
      <c r="AN40" s="27"/>
      <c r="AO40" s="27">
        <v>208565</v>
      </c>
      <c r="AP40" s="27">
        <v>10187</v>
      </c>
      <c r="AQ40" s="27"/>
      <c r="AR40" s="27">
        <v>0</v>
      </c>
      <c r="AS40" s="27"/>
      <c r="AT40" s="27"/>
      <c r="AU40" s="36"/>
      <c r="AV40" s="36">
        <v>39582</v>
      </c>
      <c r="AW40" s="36"/>
      <c r="AX40" s="36"/>
      <c r="AY40" s="27"/>
      <c r="AZ40" s="112"/>
      <c r="BA40" s="112"/>
      <c r="BB40" s="112"/>
      <c r="BC40" s="112">
        <v>0</v>
      </c>
      <c r="BD40" s="112"/>
      <c r="BE40" s="112"/>
      <c r="BF40" s="112"/>
      <c r="BG40" s="39"/>
      <c r="BH40" s="39"/>
      <c r="BI40" s="39"/>
      <c r="BJ40" s="39"/>
      <c r="BK40" s="39"/>
      <c r="BL40" s="39"/>
      <c r="BM40" s="39"/>
      <c r="BN40" s="36"/>
      <c r="BO40" s="36"/>
      <c r="BP40" s="36"/>
      <c r="BQ40" s="36"/>
      <c r="BR40" s="36"/>
      <c r="BS40" s="36">
        <v>33000</v>
      </c>
      <c r="BT40" s="36"/>
      <c r="BU40" s="36"/>
      <c r="BV40" s="36"/>
      <c r="BW40" s="36"/>
      <c r="BX40" s="36"/>
      <c r="BY40" s="36"/>
      <c r="BZ40" s="36"/>
      <c r="CA40" s="27">
        <v>23860</v>
      </c>
      <c r="CB40" s="27"/>
      <c r="CC40" s="27"/>
      <c r="CD40" s="27">
        <v>116039</v>
      </c>
      <c r="CE40" s="27">
        <v>72184</v>
      </c>
      <c r="CF40" s="27">
        <v>43242</v>
      </c>
      <c r="CG40" s="27"/>
      <c r="CH40" s="27"/>
      <c r="CI40" s="27">
        <v>30319</v>
      </c>
      <c r="CJ40" s="27"/>
      <c r="CK40" s="27"/>
      <c r="CL40" s="27"/>
      <c r="CM40" s="27"/>
      <c r="CN40" s="27"/>
      <c r="CO40" s="27"/>
      <c r="CP40" s="27"/>
      <c r="CQ40" s="27"/>
      <c r="CR40" s="27">
        <v>190706</v>
      </c>
    </row>
    <row r="41" spans="1:96" s="9" customFormat="1" x14ac:dyDescent="0.3">
      <c r="A41" s="11">
        <v>854</v>
      </c>
      <c r="B41" s="49" t="s">
        <v>34</v>
      </c>
      <c r="C41" s="8">
        <f t="shared" si="1"/>
        <v>9544266</v>
      </c>
      <c r="D41" s="130">
        <v>8665135</v>
      </c>
      <c r="E41" s="136"/>
      <c r="F41" s="136"/>
      <c r="G41" s="152"/>
      <c r="H41" s="156">
        <v>46350</v>
      </c>
      <c r="I41" s="152"/>
      <c r="J41" s="156"/>
      <c r="K41" s="134"/>
      <c r="L41" s="112"/>
      <c r="M41" s="26"/>
      <c r="N41" s="26"/>
      <c r="O41" s="26"/>
      <c r="P41" s="26"/>
      <c r="Q41" s="36">
        <v>206665</v>
      </c>
      <c r="R41" s="36">
        <v>12719</v>
      </c>
      <c r="S41" s="36">
        <v>1521</v>
      </c>
      <c r="T41" s="39">
        <v>63742</v>
      </c>
      <c r="U41" s="39">
        <v>10323</v>
      </c>
      <c r="V41" s="27"/>
      <c r="W41" s="27"/>
      <c r="X41" s="27"/>
      <c r="Y41" s="26"/>
      <c r="Z41" s="26"/>
      <c r="AA41" s="26"/>
      <c r="AB41" s="26"/>
      <c r="AC41" s="26"/>
      <c r="AD41" s="27">
        <v>0</v>
      </c>
      <c r="AE41" s="27"/>
      <c r="AF41" s="26"/>
      <c r="AG41" s="26">
        <v>145328</v>
      </c>
      <c r="AH41" s="26"/>
      <c r="AI41" s="26"/>
      <c r="AJ41" s="26"/>
      <c r="AK41" s="26"/>
      <c r="AL41" s="26"/>
      <c r="AM41" s="26"/>
      <c r="AN41" s="26"/>
      <c r="AO41" s="26">
        <v>59868</v>
      </c>
      <c r="AP41" s="26">
        <v>2919</v>
      </c>
      <c r="AQ41" s="26">
        <v>9325</v>
      </c>
      <c r="AR41" s="26">
        <v>34147</v>
      </c>
      <c r="AS41" s="26"/>
      <c r="AT41" s="26"/>
      <c r="AU41" s="36"/>
      <c r="AV41" s="36"/>
      <c r="AW41" s="36"/>
      <c r="AX41" s="36"/>
      <c r="AY41" s="26">
        <v>3889</v>
      </c>
      <c r="AZ41" s="87"/>
      <c r="BA41" s="87"/>
      <c r="BB41" s="87"/>
      <c r="BC41" s="87">
        <v>40000</v>
      </c>
      <c r="BD41" s="87"/>
      <c r="BE41" s="87"/>
      <c r="BF41" s="87"/>
      <c r="BG41" s="39"/>
      <c r="BH41" s="39"/>
      <c r="BI41" s="39"/>
      <c r="BJ41" s="39"/>
      <c r="BK41" s="39"/>
      <c r="BL41" s="39"/>
      <c r="BM41" s="39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26">
        <v>31955</v>
      </c>
      <c r="CB41" s="26"/>
      <c r="CC41" s="26"/>
      <c r="CD41" s="26">
        <v>1660</v>
      </c>
      <c r="CE41" s="26">
        <v>51987</v>
      </c>
      <c r="CF41" s="26">
        <v>16106</v>
      </c>
      <c r="CG41" s="26">
        <v>16900</v>
      </c>
      <c r="CH41" s="26"/>
      <c r="CI41" s="26">
        <v>13250</v>
      </c>
      <c r="CJ41" s="26"/>
      <c r="CK41" s="26"/>
      <c r="CL41" s="26"/>
      <c r="CM41" s="26">
        <v>10000</v>
      </c>
      <c r="CN41" s="26"/>
      <c r="CO41" s="26">
        <v>111</v>
      </c>
      <c r="CP41" s="26"/>
      <c r="CQ41" s="26">
        <v>42903</v>
      </c>
      <c r="CR41" s="26">
        <v>57463</v>
      </c>
    </row>
    <row r="42" spans="1:96" s="9" customFormat="1" x14ac:dyDescent="0.3">
      <c r="A42" s="11">
        <v>856</v>
      </c>
      <c r="B42" s="49" t="s">
        <v>35</v>
      </c>
      <c r="C42" s="8">
        <f t="shared" si="1"/>
        <v>23266373</v>
      </c>
      <c r="D42" s="130">
        <v>20758424</v>
      </c>
      <c r="E42" s="136">
        <v>-16118</v>
      </c>
      <c r="F42" s="136"/>
      <c r="G42" s="152"/>
      <c r="H42" s="156">
        <v>114933</v>
      </c>
      <c r="I42" s="152"/>
      <c r="J42" s="156"/>
      <c r="K42" s="134"/>
      <c r="L42" s="112"/>
      <c r="M42" s="26">
        <f>10617+1320+240+4400+2165</f>
        <v>18742</v>
      </c>
      <c r="N42" s="26"/>
      <c r="O42" s="26"/>
      <c r="P42" s="26"/>
      <c r="Q42" s="36">
        <v>669993</v>
      </c>
      <c r="R42" s="36"/>
      <c r="S42" s="36">
        <v>13368</v>
      </c>
      <c r="T42" s="39">
        <v>206931</v>
      </c>
      <c r="U42" s="39">
        <v>30135</v>
      </c>
      <c r="V42" s="27"/>
      <c r="W42" s="27"/>
      <c r="X42" s="27"/>
      <c r="Y42" s="26"/>
      <c r="Z42" s="26"/>
      <c r="AA42" s="26"/>
      <c r="AB42" s="26"/>
      <c r="AC42" s="26"/>
      <c r="AD42" s="27">
        <v>25000</v>
      </c>
      <c r="AE42" s="27"/>
      <c r="AF42" s="26"/>
      <c r="AG42" s="26">
        <v>376797</v>
      </c>
      <c r="AH42" s="26"/>
      <c r="AI42" s="26"/>
      <c r="AJ42" s="26"/>
      <c r="AK42" s="26"/>
      <c r="AL42" s="26"/>
      <c r="AM42" s="26"/>
      <c r="AN42" s="26">
        <v>25000</v>
      </c>
      <c r="AO42" s="26">
        <v>134745</v>
      </c>
      <c r="AP42" s="26">
        <v>6537</v>
      </c>
      <c r="AQ42" s="26">
        <v>16583</v>
      </c>
      <c r="AR42" s="26">
        <v>0</v>
      </c>
      <c r="AS42" s="26"/>
      <c r="AT42" s="26">
        <v>50000</v>
      </c>
      <c r="AU42" s="36">
        <v>158328</v>
      </c>
      <c r="AV42" s="36"/>
      <c r="AW42" s="36"/>
      <c r="AX42" s="36"/>
      <c r="AY42" s="26">
        <v>4535</v>
      </c>
      <c r="AZ42" s="87"/>
      <c r="BA42" s="87">
        <v>7000</v>
      </c>
      <c r="BB42" s="87">
        <v>3000</v>
      </c>
      <c r="BC42" s="87">
        <v>40000</v>
      </c>
      <c r="BD42" s="87"/>
      <c r="BE42" s="87"/>
      <c r="BF42" s="87"/>
      <c r="BG42" s="39"/>
      <c r="BH42" s="39"/>
      <c r="BI42" s="39"/>
      <c r="BJ42" s="39"/>
      <c r="BK42" s="39"/>
      <c r="BL42" s="39"/>
      <c r="BM42" s="39"/>
      <c r="BN42" s="36"/>
      <c r="BO42" s="36"/>
      <c r="BP42" s="36"/>
      <c r="BQ42" s="36"/>
      <c r="BR42" s="36"/>
      <c r="BS42" s="36">
        <v>6000</v>
      </c>
      <c r="BT42" s="36"/>
      <c r="BU42" s="36"/>
      <c r="BV42" s="36"/>
      <c r="BW42" s="36"/>
      <c r="BX42" s="36"/>
      <c r="BY42" s="36"/>
      <c r="BZ42" s="36"/>
      <c r="CA42" s="26">
        <v>31950</v>
      </c>
      <c r="CB42" s="26"/>
      <c r="CC42" s="26"/>
      <c r="CD42" s="26">
        <v>105060</v>
      </c>
      <c r="CE42" s="26">
        <v>75139</v>
      </c>
      <c r="CF42" s="26">
        <v>47212</v>
      </c>
      <c r="CG42" s="26">
        <v>44315</v>
      </c>
      <c r="CH42" s="26"/>
      <c r="CI42" s="26">
        <v>36632</v>
      </c>
      <c r="CJ42" s="26"/>
      <c r="CK42" s="26"/>
      <c r="CL42" s="26"/>
      <c r="CM42" s="26"/>
      <c r="CN42" s="26"/>
      <c r="CO42" s="26"/>
      <c r="CP42" s="26"/>
      <c r="CQ42" s="26">
        <v>42903</v>
      </c>
      <c r="CR42" s="26">
        <v>233229</v>
      </c>
    </row>
    <row r="43" spans="1:96" s="9" customFormat="1" ht="16.5" customHeight="1" x14ac:dyDescent="0.3">
      <c r="A43" s="11">
        <v>860</v>
      </c>
      <c r="B43" s="49" t="s">
        <v>36</v>
      </c>
      <c r="C43" s="8">
        <f t="shared" si="1"/>
        <v>8240621</v>
      </c>
      <c r="D43" s="130">
        <v>6927599</v>
      </c>
      <c r="E43" s="136"/>
      <c r="F43" s="136">
        <v>22635</v>
      </c>
      <c r="G43" s="152"/>
      <c r="H43" s="156"/>
      <c r="I43" s="152"/>
      <c r="J43" s="156"/>
      <c r="K43" s="134"/>
      <c r="L43" s="112"/>
      <c r="M43" s="26"/>
      <c r="N43" s="26"/>
      <c r="O43" s="26"/>
      <c r="P43" s="26"/>
      <c r="Q43" s="36">
        <v>229119</v>
      </c>
      <c r="R43" s="36">
        <v>24679</v>
      </c>
      <c r="S43" s="36">
        <v>4</v>
      </c>
      <c r="T43" s="39">
        <v>83</v>
      </c>
      <c r="U43" s="39">
        <v>0</v>
      </c>
      <c r="V43" s="27"/>
      <c r="W43" s="27"/>
      <c r="X43" s="27"/>
      <c r="Y43" s="26"/>
      <c r="Z43" s="26"/>
      <c r="AA43" s="26"/>
      <c r="AB43" s="26"/>
      <c r="AC43" s="26"/>
      <c r="AD43" s="27">
        <v>0</v>
      </c>
      <c r="AE43" s="27"/>
      <c r="AF43" s="26"/>
      <c r="AG43" s="26">
        <v>108738</v>
      </c>
      <c r="AH43" s="26"/>
      <c r="AI43" s="26"/>
      <c r="AJ43" s="26"/>
      <c r="AK43" s="26"/>
      <c r="AL43" s="26"/>
      <c r="AM43" s="26"/>
      <c r="AN43" s="26">
        <v>25000</v>
      </c>
      <c r="AO43" s="26">
        <v>75920</v>
      </c>
      <c r="AP43" s="26">
        <v>3715</v>
      </c>
      <c r="AQ43" s="26">
        <v>23262</v>
      </c>
      <c r="AR43" s="26">
        <v>33977</v>
      </c>
      <c r="AS43" s="26"/>
      <c r="AT43" s="26"/>
      <c r="AU43" s="36"/>
      <c r="AV43" s="36"/>
      <c r="AW43" s="36"/>
      <c r="AX43" s="36"/>
      <c r="AY43" s="26">
        <v>4855</v>
      </c>
      <c r="AZ43" s="87"/>
      <c r="BA43" s="87"/>
      <c r="BB43" s="87"/>
      <c r="BC43" s="87">
        <v>40000</v>
      </c>
      <c r="BD43" s="87"/>
      <c r="BE43" s="87"/>
      <c r="BF43" s="87"/>
      <c r="BG43" s="39"/>
      <c r="BH43" s="39"/>
      <c r="BI43" s="39"/>
      <c r="BJ43" s="39"/>
      <c r="BK43" s="39"/>
      <c r="BL43" s="39"/>
      <c r="BM43" s="39"/>
      <c r="BN43" s="36"/>
      <c r="BO43" s="36"/>
      <c r="BP43" s="36"/>
      <c r="BQ43" s="36"/>
      <c r="BR43" s="36">
        <v>113702</v>
      </c>
      <c r="BS43" s="36"/>
      <c r="BT43" s="36"/>
      <c r="BU43" s="36"/>
      <c r="BV43" s="36"/>
      <c r="BW43" s="36"/>
      <c r="BX43" s="36"/>
      <c r="BY43" s="36"/>
      <c r="BZ43" s="36"/>
      <c r="CA43" s="26">
        <v>31955</v>
      </c>
      <c r="CB43" s="26"/>
      <c r="CC43" s="26"/>
      <c r="CD43" s="26">
        <v>31636</v>
      </c>
      <c r="CE43" s="26">
        <v>47415</v>
      </c>
      <c r="CF43" s="26">
        <v>9963</v>
      </c>
      <c r="CG43" s="26">
        <v>13872</v>
      </c>
      <c r="CH43" s="26"/>
      <c r="CI43" s="26">
        <v>9443</v>
      </c>
      <c r="CJ43" s="26"/>
      <c r="CK43" s="26"/>
      <c r="CL43" s="26"/>
      <c r="CM43" s="26"/>
      <c r="CN43" s="26"/>
      <c r="CO43" s="26"/>
      <c r="CP43" s="26">
        <v>412340</v>
      </c>
      <c r="CQ43" s="26"/>
      <c r="CR43" s="26">
        <v>50709</v>
      </c>
    </row>
    <row r="44" spans="1:96" s="9" customFormat="1" ht="18" customHeight="1" x14ac:dyDescent="0.3">
      <c r="A44" s="11">
        <v>861</v>
      </c>
      <c r="B44" s="49" t="s">
        <v>37</v>
      </c>
      <c r="C44" s="8">
        <f t="shared" si="1"/>
        <v>14530864</v>
      </c>
      <c r="D44" s="130">
        <v>12687202</v>
      </c>
      <c r="E44" s="136"/>
      <c r="F44" s="136"/>
      <c r="G44" s="152"/>
      <c r="H44" s="156"/>
      <c r="I44" s="152"/>
      <c r="J44" s="156">
        <v>58400</v>
      </c>
      <c r="K44" s="134"/>
      <c r="L44" s="112"/>
      <c r="M44" s="26">
        <f>3053+963+3751+963+2255+963+1926+27638+2090+1925-1299</f>
        <v>44228</v>
      </c>
      <c r="N44" s="26"/>
      <c r="O44" s="26"/>
      <c r="P44" s="26"/>
      <c r="Q44" s="36">
        <v>693845</v>
      </c>
      <c r="R44" s="36">
        <v>11597</v>
      </c>
      <c r="S44" s="36">
        <v>4683</v>
      </c>
      <c r="T44" s="39">
        <v>90176</v>
      </c>
      <c r="U44" s="39">
        <v>13179</v>
      </c>
      <c r="V44" s="27"/>
      <c r="W44" s="27"/>
      <c r="X44" s="27"/>
      <c r="Y44" s="26"/>
      <c r="Z44" s="26"/>
      <c r="AA44" s="26"/>
      <c r="AB44" s="26"/>
      <c r="AC44" s="26"/>
      <c r="AD44" s="27">
        <v>0</v>
      </c>
      <c r="AE44" s="27"/>
      <c r="AF44" s="26"/>
      <c r="AG44" s="26">
        <v>236809</v>
      </c>
      <c r="AH44" s="26"/>
      <c r="AI44" s="26"/>
      <c r="AJ44" s="26"/>
      <c r="AK44" s="26"/>
      <c r="AL44" s="26"/>
      <c r="AM44" s="26"/>
      <c r="AN44" s="26">
        <v>25000</v>
      </c>
      <c r="AO44" s="26">
        <v>90189</v>
      </c>
      <c r="AP44" s="26">
        <v>4398</v>
      </c>
      <c r="AQ44" s="26"/>
      <c r="AR44" s="26">
        <v>0</v>
      </c>
      <c r="AS44" s="26"/>
      <c r="AT44" s="26"/>
      <c r="AU44" s="36">
        <f>52776+79164</f>
        <v>131940</v>
      </c>
      <c r="AV44" s="36"/>
      <c r="AW44" s="36"/>
      <c r="AX44" s="36"/>
      <c r="AY44" s="26">
        <v>4389</v>
      </c>
      <c r="AZ44" s="87"/>
      <c r="BA44" s="87"/>
      <c r="BB44" s="87"/>
      <c r="BC44" s="87">
        <v>40000</v>
      </c>
      <c r="BD44" s="87">
        <v>-40000</v>
      </c>
      <c r="BE44" s="87"/>
      <c r="BF44" s="87"/>
      <c r="BG44" s="39"/>
      <c r="BH44" s="39"/>
      <c r="BI44" s="39"/>
      <c r="BJ44" s="39"/>
      <c r="BK44" s="39"/>
      <c r="BL44" s="39">
        <v>26</v>
      </c>
      <c r="BM44" s="39"/>
      <c r="BN44" s="36"/>
      <c r="BO44" s="36"/>
      <c r="BP44" s="36"/>
      <c r="BQ44" s="36">
        <v>1771</v>
      </c>
      <c r="BR44" s="36"/>
      <c r="BS44" s="36"/>
      <c r="BT44" s="36"/>
      <c r="BU44" s="36"/>
      <c r="BV44" s="36">
        <v>581</v>
      </c>
      <c r="BW44" s="36"/>
      <c r="BX44" s="36"/>
      <c r="BY44" s="36"/>
      <c r="BZ44" s="36"/>
      <c r="CA44" s="26">
        <v>31955</v>
      </c>
      <c r="CB44" s="26"/>
      <c r="CC44" s="26"/>
      <c r="CD44" s="26">
        <v>82177</v>
      </c>
      <c r="CE44" s="26">
        <v>55207</v>
      </c>
      <c r="CF44" s="26">
        <v>20432</v>
      </c>
      <c r="CG44" s="26">
        <v>34219</v>
      </c>
      <c r="CH44" s="26"/>
      <c r="CI44" s="26">
        <v>18707</v>
      </c>
      <c r="CJ44" s="26"/>
      <c r="CK44" s="26"/>
      <c r="CL44" s="26"/>
      <c r="CM44" s="26"/>
      <c r="CN44" s="26">
        <v>10000</v>
      </c>
      <c r="CO44" s="26"/>
      <c r="CP44" s="26"/>
      <c r="CQ44" s="26">
        <v>42903</v>
      </c>
      <c r="CR44" s="26">
        <v>136851</v>
      </c>
    </row>
    <row r="45" spans="1:96" s="9" customFormat="1" x14ac:dyDescent="0.3">
      <c r="A45" s="11">
        <v>862</v>
      </c>
      <c r="B45" s="49" t="s">
        <v>38</v>
      </c>
      <c r="C45" s="8">
        <f t="shared" si="1"/>
        <v>55181307</v>
      </c>
      <c r="D45" s="130">
        <v>50605966</v>
      </c>
      <c r="E45" s="136"/>
      <c r="F45" s="136">
        <v>327402</v>
      </c>
      <c r="G45" s="152"/>
      <c r="H45" s="156"/>
      <c r="I45" s="152"/>
      <c r="J45" s="156"/>
      <c r="K45" s="134"/>
      <c r="L45" s="112"/>
      <c r="M45" s="26">
        <f>624+139+782+10795+5174+396+6794+7742+1698+8163+1680+4935+13146-1776+2526</f>
        <v>62818</v>
      </c>
      <c r="N45" s="26"/>
      <c r="O45" s="26"/>
      <c r="P45" s="26"/>
      <c r="Q45" s="36"/>
      <c r="R45" s="36"/>
      <c r="S45" s="36">
        <v>107656</v>
      </c>
      <c r="T45" s="39">
        <v>498248</v>
      </c>
      <c r="U45" s="39">
        <v>97830</v>
      </c>
      <c r="V45" s="27"/>
      <c r="W45" s="27"/>
      <c r="X45" s="27"/>
      <c r="Y45" s="26"/>
      <c r="Z45" s="26"/>
      <c r="AA45" s="26"/>
      <c r="AB45" s="26"/>
      <c r="AC45" s="26"/>
      <c r="AD45" s="27">
        <v>50000</v>
      </c>
      <c r="AE45" s="27"/>
      <c r="AF45" s="26"/>
      <c r="AG45" s="26">
        <v>759673</v>
      </c>
      <c r="AH45" s="26"/>
      <c r="AI45" s="26"/>
      <c r="AJ45" s="26"/>
      <c r="AK45" s="26"/>
      <c r="AL45" s="26"/>
      <c r="AM45" s="26"/>
      <c r="AN45" s="26">
        <v>25000</v>
      </c>
      <c r="AO45" s="26">
        <v>348263</v>
      </c>
      <c r="AP45" s="26">
        <v>16874</v>
      </c>
      <c r="AQ45" s="26">
        <v>7628</v>
      </c>
      <c r="AR45" s="26">
        <v>44890</v>
      </c>
      <c r="AS45" s="26"/>
      <c r="AT45" s="26">
        <v>50000</v>
      </c>
      <c r="AU45" s="36">
        <v>158328</v>
      </c>
      <c r="AV45" s="36"/>
      <c r="AW45" s="36"/>
      <c r="AX45" s="36"/>
      <c r="AY45" s="26"/>
      <c r="AZ45" s="87"/>
      <c r="BA45" s="87"/>
      <c r="BB45" s="87"/>
      <c r="BC45" s="87">
        <v>40000</v>
      </c>
      <c r="BD45" s="87"/>
      <c r="BE45" s="87"/>
      <c r="BF45" s="87"/>
      <c r="BG45" s="39"/>
      <c r="BH45" s="39"/>
      <c r="BI45" s="39"/>
      <c r="BJ45" s="39"/>
      <c r="BK45" s="39"/>
      <c r="BL45" s="39"/>
      <c r="BM45" s="39"/>
      <c r="BN45" s="36">
        <v>756782</v>
      </c>
      <c r="BO45" s="36">
        <v>21880</v>
      </c>
      <c r="BP45" s="36">
        <v>-120000</v>
      </c>
      <c r="BQ45" s="36"/>
      <c r="BR45" s="36"/>
      <c r="BS45" s="36">
        <v>37000</v>
      </c>
      <c r="BT45" s="36"/>
      <c r="BU45" s="36"/>
      <c r="BV45" s="36"/>
      <c r="BW45" s="36"/>
      <c r="BX45" s="36"/>
      <c r="BY45" s="36"/>
      <c r="BZ45" s="36"/>
      <c r="CA45" s="26">
        <v>31955</v>
      </c>
      <c r="CB45" s="26"/>
      <c r="CC45" s="26"/>
      <c r="CD45" s="26">
        <v>157257</v>
      </c>
      <c r="CE45" s="26">
        <v>140233</v>
      </c>
      <c r="CF45" s="26">
        <v>134669</v>
      </c>
      <c r="CG45" s="26">
        <v>58371</v>
      </c>
      <c r="CH45" s="26"/>
      <c r="CI45" s="26">
        <v>125687</v>
      </c>
      <c r="CJ45" s="26"/>
      <c r="CK45" s="26"/>
      <c r="CL45" s="26"/>
      <c r="CM45" s="26"/>
      <c r="CN45" s="26"/>
      <c r="CO45" s="26"/>
      <c r="CP45" s="26"/>
      <c r="CQ45" s="26"/>
      <c r="CR45" s="26">
        <v>636897</v>
      </c>
    </row>
    <row r="46" spans="1:96" s="9" customFormat="1" x14ac:dyDescent="0.3">
      <c r="A46" s="11">
        <v>864</v>
      </c>
      <c r="B46" s="49" t="s">
        <v>39</v>
      </c>
      <c r="C46" s="8">
        <f t="shared" si="1"/>
        <v>21620344</v>
      </c>
      <c r="D46" s="130">
        <v>19337279</v>
      </c>
      <c r="E46" s="136"/>
      <c r="F46" s="136"/>
      <c r="G46" s="152"/>
      <c r="H46" s="156">
        <v>36189</v>
      </c>
      <c r="I46" s="152"/>
      <c r="J46" s="156">
        <v>6841</v>
      </c>
      <c r="K46" s="134"/>
      <c r="L46" s="112"/>
      <c r="M46" s="26">
        <f>220+1760+495+1100+10817+308+3740-88+1760+1166+1871+440</f>
        <v>23589</v>
      </c>
      <c r="N46" s="26"/>
      <c r="O46" s="26"/>
      <c r="P46" s="26"/>
      <c r="Q46" s="36">
        <v>480372</v>
      </c>
      <c r="R46" s="36">
        <v>19330</v>
      </c>
      <c r="S46" s="36">
        <v>108465</v>
      </c>
      <c r="T46" s="39">
        <v>254187</v>
      </c>
      <c r="U46" s="39">
        <v>24776</v>
      </c>
      <c r="V46" s="27"/>
      <c r="W46" s="27"/>
      <c r="X46" s="27"/>
      <c r="Y46" s="26"/>
      <c r="Z46" s="26"/>
      <c r="AA46" s="26"/>
      <c r="AB46" s="26"/>
      <c r="AC46" s="26"/>
      <c r="AD46" s="27">
        <v>0</v>
      </c>
      <c r="AE46" s="27"/>
      <c r="AF46" s="26"/>
      <c r="AG46" s="26">
        <v>341789</v>
      </c>
      <c r="AH46" s="26"/>
      <c r="AI46" s="26"/>
      <c r="AJ46" s="26"/>
      <c r="AK46" s="26"/>
      <c r="AL46" s="26"/>
      <c r="AM46" s="26"/>
      <c r="AN46" s="26">
        <v>25000</v>
      </c>
      <c r="AO46" s="26">
        <v>206982</v>
      </c>
      <c r="AP46" s="26">
        <v>10095</v>
      </c>
      <c r="AQ46" s="26">
        <v>13657</v>
      </c>
      <c r="AR46" s="26">
        <v>44525</v>
      </c>
      <c r="AS46" s="26"/>
      <c r="AT46" s="26"/>
      <c r="AU46" s="36">
        <v>158328</v>
      </c>
      <c r="AV46" s="36"/>
      <c r="AW46" s="36"/>
      <c r="AX46" s="36"/>
      <c r="AY46" s="26">
        <v>29</v>
      </c>
      <c r="AZ46" s="87"/>
      <c r="BA46" s="87"/>
      <c r="BB46" s="87"/>
      <c r="BC46" s="87">
        <v>40000</v>
      </c>
      <c r="BD46" s="87"/>
      <c r="BE46" s="87"/>
      <c r="BF46" s="87"/>
      <c r="BG46" s="39"/>
      <c r="BH46" s="39"/>
      <c r="BI46" s="39"/>
      <c r="BJ46" s="39"/>
      <c r="BK46" s="39"/>
      <c r="BL46" s="39"/>
      <c r="BM46" s="39"/>
      <c r="BN46" s="36"/>
      <c r="BO46" s="36"/>
      <c r="BP46" s="36"/>
      <c r="BQ46" s="36"/>
      <c r="BR46" s="36"/>
      <c r="BS46" s="36">
        <v>29000</v>
      </c>
      <c r="BT46" s="36"/>
      <c r="BU46" s="36"/>
      <c r="BV46" s="36"/>
      <c r="BW46" s="36"/>
      <c r="BX46" s="36"/>
      <c r="BY46" s="36"/>
      <c r="BZ46" s="36"/>
      <c r="CA46" s="26">
        <v>31955</v>
      </c>
      <c r="CB46" s="26">
        <v>6954</v>
      </c>
      <c r="CC46" s="26"/>
      <c r="CD46" s="26">
        <v>53529</v>
      </c>
      <c r="CE46" s="26">
        <v>71264</v>
      </c>
      <c r="CF46" s="26">
        <v>42006</v>
      </c>
      <c r="CG46" s="26">
        <v>38617</v>
      </c>
      <c r="CH46" s="26"/>
      <c r="CI46" s="26">
        <v>33460</v>
      </c>
      <c r="CJ46" s="26"/>
      <c r="CK46" s="26"/>
      <c r="CL46" s="26"/>
      <c r="CM46" s="26"/>
      <c r="CN46" s="26"/>
      <c r="CO46" s="26"/>
      <c r="CP46" s="26"/>
      <c r="CQ46" s="26"/>
      <c r="CR46" s="26">
        <v>182126</v>
      </c>
    </row>
    <row r="47" spans="1:96" s="9" customFormat="1" x14ac:dyDescent="0.3">
      <c r="A47" s="11">
        <v>866</v>
      </c>
      <c r="B47" s="49" t="s">
        <v>40</v>
      </c>
      <c r="C47" s="8">
        <f t="shared" si="1"/>
        <v>23812433</v>
      </c>
      <c r="D47" s="130">
        <v>20622993</v>
      </c>
      <c r="E47" s="136"/>
      <c r="F47" s="142"/>
      <c r="G47" s="152">
        <v>89410</v>
      </c>
      <c r="H47" s="156">
        <v>9618</v>
      </c>
      <c r="I47" s="152"/>
      <c r="J47" s="156">
        <v>20075</v>
      </c>
      <c r="K47" s="134"/>
      <c r="L47" s="112"/>
      <c r="M47" s="26">
        <f>634+634+356+6103+13200+110+8624+5095+5979+990</f>
        <v>41725</v>
      </c>
      <c r="N47" s="26"/>
      <c r="O47" s="26"/>
      <c r="P47" s="26"/>
      <c r="Q47" s="36">
        <v>1485865</v>
      </c>
      <c r="R47" s="36">
        <v>11827</v>
      </c>
      <c r="S47" s="36">
        <v>64897</v>
      </c>
      <c r="T47" s="39">
        <v>120857</v>
      </c>
      <c r="U47" s="39">
        <v>33430</v>
      </c>
      <c r="V47" s="27"/>
      <c r="W47" s="27"/>
      <c r="X47" s="27"/>
      <c r="Y47" s="26"/>
      <c r="Z47" s="26"/>
      <c r="AA47" s="26"/>
      <c r="AB47" s="26"/>
      <c r="AC47" s="26"/>
      <c r="AD47" s="27">
        <v>0</v>
      </c>
      <c r="AE47" s="27"/>
      <c r="AF47" s="26"/>
      <c r="AG47" s="26">
        <v>335868</v>
      </c>
      <c r="AH47" s="26"/>
      <c r="AI47" s="26"/>
      <c r="AJ47" s="26"/>
      <c r="AK47" s="26"/>
      <c r="AL47" s="26"/>
      <c r="AM47" s="26"/>
      <c r="AN47" s="26"/>
      <c r="AO47" s="26">
        <v>221991</v>
      </c>
      <c r="AP47" s="26">
        <v>10745</v>
      </c>
      <c r="AQ47" s="26">
        <v>58427</v>
      </c>
      <c r="AR47" s="26">
        <v>37661</v>
      </c>
      <c r="AS47" s="26"/>
      <c r="AT47" s="26"/>
      <c r="AU47" s="36"/>
      <c r="AV47" s="36"/>
      <c r="AW47" s="36"/>
      <c r="AX47" s="36"/>
      <c r="AY47" s="26"/>
      <c r="AZ47" s="87"/>
      <c r="BA47" s="87">
        <v>13000</v>
      </c>
      <c r="BB47" s="87"/>
      <c r="BC47" s="87">
        <v>40000</v>
      </c>
      <c r="BD47" s="87"/>
      <c r="BE47" s="87"/>
      <c r="BF47" s="87">
        <v>20000</v>
      </c>
      <c r="BG47" s="39"/>
      <c r="BH47" s="39"/>
      <c r="BI47" s="39"/>
      <c r="BJ47" s="39"/>
      <c r="BK47" s="39"/>
      <c r="BL47" s="39"/>
      <c r="BM47" s="39"/>
      <c r="BN47" s="36"/>
      <c r="BO47" s="36"/>
      <c r="BP47" s="36"/>
      <c r="BQ47" s="36"/>
      <c r="BR47" s="36"/>
      <c r="BS47" s="36">
        <v>3000</v>
      </c>
      <c r="BT47" s="36"/>
      <c r="BU47" s="36"/>
      <c r="BV47" s="36"/>
      <c r="BW47" s="36"/>
      <c r="BX47" s="36"/>
      <c r="BY47" s="36"/>
      <c r="BZ47" s="36"/>
      <c r="CA47" s="26">
        <v>31955</v>
      </c>
      <c r="CB47" s="26">
        <v>6954</v>
      </c>
      <c r="CC47" s="26"/>
      <c r="CD47" s="26">
        <v>122520</v>
      </c>
      <c r="CE47" s="26">
        <v>69215</v>
      </c>
      <c r="CF47" s="26">
        <v>39253</v>
      </c>
      <c r="CG47" s="26">
        <v>50934</v>
      </c>
      <c r="CH47" s="26"/>
      <c r="CI47" s="26">
        <v>38028</v>
      </c>
      <c r="CJ47" s="26"/>
      <c r="CK47" s="26"/>
      <c r="CL47" s="26"/>
      <c r="CM47" s="26"/>
      <c r="CN47" s="26"/>
      <c r="CO47" s="26"/>
      <c r="CP47" s="26"/>
      <c r="CQ47" s="26"/>
      <c r="CR47" s="26">
        <v>212185</v>
      </c>
    </row>
    <row r="48" spans="1:96" s="9" customFormat="1" x14ac:dyDescent="0.3">
      <c r="A48" s="11">
        <v>868</v>
      </c>
      <c r="B48" s="49" t="s">
        <v>41</v>
      </c>
      <c r="C48" s="8">
        <f t="shared" si="1"/>
        <v>7091756</v>
      </c>
      <c r="D48" s="130">
        <v>6526890</v>
      </c>
      <c r="E48" s="136"/>
      <c r="F48" s="136"/>
      <c r="G48" s="152"/>
      <c r="H48" s="156">
        <v>17826</v>
      </c>
      <c r="I48" s="152"/>
      <c r="J48" s="156"/>
      <c r="K48" s="134"/>
      <c r="L48" s="112"/>
      <c r="M48" s="26"/>
      <c r="N48" s="26"/>
      <c r="O48" s="26"/>
      <c r="P48" s="26"/>
      <c r="Q48" s="36">
        <v>103476</v>
      </c>
      <c r="R48" s="36">
        <v>16879</v>
      </c>
      <c r="S48" s="36">
        <v>6068</v>
      </c>
      <c r="T48" s="39">
        <v>47996</v>
      </c>
      <c r="U48" s="39">
        <v>0</v>
      </c>
      <c r="V48" s="27"/>
      <c r="W48" s="27"/>
      <c r="X48" s="27"/>
      <c r="Y48" s="26"/>
      <c r="Z48" s="26"/>
      <c r="AA48" s="26"/>
      <c r="AB48" s="26"/>
      <c r="AC48" s="26"/>
      <c r="AD48" s="27">
        <v>25000</v>
      </c>
      <c r="AE48" s="27"/>
      <c r="AF48" s="26"/>
      <c r="AG48" s="26">
        <v>88273</v>
      </c>
      <c r="AH48" s="26"/>
      <c r="AI48" s="26"/>
      <c r="AJ48" s="26"/>
      <c r="AK48" s="26"/>
      <c r="AL48" s="26"/>
      <c r="AM48" s="26"/>
      <c r="AN48" s="26"/>
      <c r="AO48" s="26">
        <v>0</v>
      </c>
      <c r="AP48" s="26">
        <v>0</v>
      </c>
      <c r="AQ48" s="26"/>
      <c r="AR48" s="26">
        <v>0</v>
      </c>
      <c r="AS48" s="26"/>
      <c r="AT48" s="26"/>
      <c r="AU48" s="36"/>
      <c r="AV48" s="36"/>
      <c r="AW48" s="36"/>
      <c r="AX48" s="36"/>
      <c r="AY48" s="26">
        <v>4383</v>
      </c>
      <c r="AZ48" s="87"/>
      <c r="BA48" s="87"/>
      <c r="BB48" s="87"/>
      <c r="BC48" s="87">
        <v>40000</v>
      </c>
      <c r="BD48" s="87"/>
      <c r="BE48" s="87"/>
      <c r="BF48" s="87"/>
      <c r="BG48" s="39"/>
      <c r="BH48" s="39"/>
      <c r="BI48" s="39"/>
      <c r="BJ48" s="39"/>
      <c r="BK48" s="39"/>
      <c r="BL48" s="39"/>
      <c r="BM48" s="39"/>
      <c r="BN48" s="36"/>
      <c r="BO48" s="36"/>
      <c r="BP48" s="36"/>
      <c r="BQ48" s="36"/>
      <c r="BR48" s="36"/>
      <c r="BS48" s="36">
        <v>2000</v>
      </c>
      <c r="BT48" s="36"/>
      <c r="BU48" s="36"/>
      <c r="BV48" s="36"/>
      <c r="BW48" s="36"/>
      <c r="BX48" s="36"/>
      <c r="BY48" s="36"/>
      <c r="BZ48" s="36"/>
      <c r="CA48" s="26">
        <v>31955</v>
      </c>
      <c r="CB48" s="26"/>
      <c r="CC48" s="26"/>
      <c r="CD48" s="26">
        <v>7427</v>
      </c>
      <c r="CE48" s="26">
        <v>46983</v>
      </c>
      <c r="CF48" s="26">
        <v>9382</v>
      </c>
      <c r="CG48" s="26">
        <v>12849</v>
      </c>
      <c r="CH48" s="26"/>
      <c r="CI48" s="26">
        <v>11981</v>
      </c>
      <c r="CJ48" s="26"/>
      <c r="CK48" s="26">
        <v>2900</v>
      </c>
      <c r="CL48" s="26"/>
      <c r="CM48" s="26"/>
      <c r="CN48" s="26"/>
      <c r="CO48" s="26"/>
      <c r="CP48" s="26"/>
      <c r="CQ48" s="26">
        <v>41199</v>
      </c>
      <c r="CR48" s="26">
        <v>48289</v>
      </c>
    </row>
    <row r="49" spans="1:96" s="9" customFormat="1" x14ac:dyDescent="0.3">
      <c r="A49" s="11">
        <v>870</v>
      </c>
      <c r="B49" s="49" t="s">
        <v>42</v>
      </c>
      <c r="C49" s="8">
        <f t="shared" si="1"/>
        <v>22108289</v>
      </c>
      <c r="D49" s="130">
        <v>20198755</v>
      </c>
      <c r="E49" s="136">
        <v>-400</v>
      </c>
      <c r="F49" s="136"/>
      <c r="G49" s="152"/>
      <c r="H49" s="156"/>
      <c r="I49" s="152"/>
      <c r="J49" s="156"/>
      <c r="K49" s="134">
        <v>99905</v>
      </c>
      <c r="L49" s="112"/>
      <c r="M49" s="26">
        <f>2024+8250+3652</f>
        <v>13926</v>
      </c>
      <c r="N49" s="26"/>
      <c r="O49" s="27">
        <v>-6165</v>
      </c>
      <c r="P49" s="27"/>
      <c r="Q49" s="36">
        <v>319205</v>
      </c>
      <c r="R49" s="36">
        <v>280</v>
      </c>
      <c r="S49" s="36">
        <v>79599</v>
      </c>
      <c r="T49" s="39">
        <v>79314</v>
      </c>
      <c r="U49" s="39">
        <v>29213</v>
      </c>
      <c r="V49" s="27"/>
      <c r="W49" s="27"/>
      <c r="X49" s="27"/>
      <c r="Y49" s="26"/>
      <c r="Z49" s="26"/>
      <c r="AA49" s="26"/>
      <c r="AB49" s="26"/>
      <c r="AC49" s="26"/>
      <c r="AD49" s="27">
        <v>25000</v>
      </c>
      <c r="AE49" s="27"/>
      <c r="AF49" s="26"/>
      <c r="AG49" s="26">
        <v>265740</v>
      </c>
      <c r="AH49" s="26"/>
      <c r="AI49" s="26"/>
      <c r="AJ49" s="26"/>
      <c r="AK49" s="26"/>
      <c r="AL49" s="26"/>
      <c r="AM49" s="26"/>
      <c r="AN49" s="26"/>
      <c r="AO49" s="26">
        <v>299800</v>
      </c>
      <c r="AP49" s="26">
        <v>14529</v>
      </c>
      <c r="AQ49" s="26"/>
      <c r="AR49" s="26">
        <v>0</v>
      </c>
      <c r="AS49" s="26"/>
      <c r="AT49" s="26"/>
      <c r="AU49" s="36"/>
      <c r="AV49" s="36"/>
      <c r="AW49" s="36"/>
      <c r="AX49" s="36"/>
      <c r="AY49" s="26"/>
      <c r="AZ49" s="87"/>
      <c r="BA49" s="87"/>
      <c r="BB49" s="87"/>
      <c r="BC49" s="87">
        <v>40000</v>
      </c>
      <c r="BD49" s="87"/>
      <c r="BE49" s="87"/>
      <c r="BF49" s="87">
        <v>40000</v>
      </c>
      <c r="BG49" s="39"/>
      <c r="BH49" s="39"/>
      <c r="BI49" s="39"/>
      <c r="BJ49" s="39"/>
      <c r="BK49" s="39"/>
      <c r="BL49" s="39"/>
      <c r="BM49" s="39"/>
      <c r="BN49" s="36"/>
      <c r="BO49" s="36"/>
      <c r="BP49" s="36"/>
      <c r="BQ49" s="36"/>
      <c r="BR49" s="36"/>
      <c r="BS49" s="36">
        <v>12000</v>
      </c>
      <c r="BT49" s="36"/>
      <c r="BU49" s="36"/>
      <c r="BV49" s="36"/>
      <c r="BW49" s="36"/>
      <c r="BX49" s="36"/>
      <c r="BY49" s="36"/>
      <c r="BZ49" s="36"/>
      <c r="CA49" s="26">
        <v>31955</v>
      </c>
      <c r="CB49" s="26"/>
      <c r="CC49" s="26"/>
      <c r="CD49" s="26">
        <v>42179</v>
      </c>
      <c r="CE49" s="26">
        <v>64309</v>
      </c>
      <c r="CF49" s="26">
        <v>32661</v>
      </c>
      <c r="CG49" s="26">
        <v>80488</v>
      </c>
      <c r="CH49" s="26"/>
      <c r="CI49" s="26">
        <v>58396</v>
      </c>
      <c r="CJ49" s="26"/>
      <c r="CK49" s="26"/>
      <c r="CL49" s="26"/>
      <c r="CM49" s="26"/>
      <c r="CN49" s="26"/>
      <c r="CO49" s="26"/>
      <c r="CP49" s="26"/>
      <c r="CQ49" s="26">
        <v>42903</v>
      </c>
      <c r="CR49" s="26">
        <v>244697</v>
      </c>
    </row>
    <row r="50" spans="1:96" s="9" customFormat="1" x14ac:dyDescent="0.3">
      <c r="A50" s="11">
        <v>872</v>
      </c>
      <c r="B50" s="49" t="s">
        <v>43</v>
      </c>
      <c r="C50" s="8">
        <f t="shared" si="1"/>
        <v>14627087</v>
      </c>
      <c r="D50" s="130">
        <v>13368261</v>
      </c>
      <c r="E50" s="136"/>
      <c r="F50" s="142">
        <v>25233</v>
      </c>
      <c r="G50" s="152">
        <v>46378</v>
      </c>
      <c r="H50" s="156"/>
      <c r="I50" s="152"/>
      <c r="J50" s="156"/>
      <c r="K50" s="134"/>
      <c r="L50" s="112"/>
      <c r="M50" s="26">
        <f>1595</f>
        <v>1595</v>
      </c>
      <c r="N50" s="26"/>
      <c r="O50" s="27"/>
      <c r="P50" s="27"/>
      <c r="Q50" s="36">
        <v>231253</v>
      </c>
      <c r="R50" s="36">
        <v>4370</v>
      </c>
      <c r="S50" s="36">
        <v>5173</v>
      </c>
      <c r="T50" s="39">
        <v>8</v>
      </c>
      <c r="U50" s="39">
        <v>15683</v>
      </c>
      <c r="V50" s="27"/>
      <c r="W50" s="27"/>
      <c r="X50" s="27"/>
      <c r="Y50" s="26"/>
      <c r="Z50" s="26"/>
      <c r="AA50" s="26"/>
      <c r="AB50" s="26"/>
      <c r="AC50" s="26"/>
      <c r="AD50" s="27">
        <v>0</v>
      </c>
      <c r="AE50" s="27"/>
      <c r="AF50" s="26"/>
      <c r="AG50" s="26">
        <v>252709</v>
      </c>
      <c r="AH50" s="26"/>
      <c r="AI50" s="26"/>
      <c r="AJ50" s="26"/>
      <c r="AK50" s="26"/>
      <c r="AL50" s="26"/>
      <c r="AM50" s="26"/>
      <c r="AN50" s="26">
        <v>25000</v>
      </c>
      <c r="AO50" s="26">
        <v>97867</v>
      </c>
      <c r="AP50" s="26">
        <v>4698</v>
      </c>
      <c r="AQ50" s="26"/>
      <c r="AR50" s="26">
        <v>34261</v>
      </c>
      <c r="AS50" s="26"/>
      <c r="AT50" s="26"/>
      <c r="AU50" s="36">
        <v>79164</v>
      </c>
      <c r="AV50" s="36"/>
      <c r="AW50" s="36"/>
      <c r="AX50" s="36"/>
      <c r="AY50" s="26"/>
      <c r="AZ50" s="87"/>
      <c r="BA50" s="87"/>
      <c r="BB50" s="87"/>
      <c r="BC50" s="87">
        <v>40000</v>
      </c>
      <c r="BD50" s="87"/>
      <c r="BE50" s="87"/>
      <c r="BF50" s="87"/>
      <c r="BG50" s="39"/>
      <c r="BH50" s="39"/>
      <c r="BI50" s="39"/>
      <c r="BJ50" s="39"/>
      <c r="BK50" s="39"/>
      <c r="BL50" s="39"/>
      <c r="BM50" s="39"/>
      <c r="BN50" s="36"/>
      <c r="BO50" s="36"/>
      <c r="BP50" s="36"/>
      <c r="BQ50" s="36"/>
      <c r="BR50" s="36"/>
      <c r="BS50" s="36">
        <v>21000</v>
      </c>
      <c r="BT50" s="36"/>
      <c r="BU50" s="36"/>
      <c r="BV50" s="36"/>
      <c r="BW50" s="36"/>
      <c r="BX50" s="36"/>
      <c r="BY50" s="36"/>
      <c r="BZ50" s="36"/>
      <c r="CA50" s="26">
        <v>31955</v>
      </c>
      <c r="CB50" s="26"/>
      <c r="CC50" s="26"/>
      <c r="CD50" s="26">
        <v>58136</v>
      </c>
      <c r="CE50" s="26">
        <v>61270</v>
      </c>
      <c r="CF50" s="26">
        <v>28578</v>
      </c>
      <c r="CG50" s="26">
        <v>20940</v>
      </c>
      <c r="CH50" s="26"/>
      <c r="CI50" s="26">
        <v>24640</v>
      </c>
      <c r="CJ50" s="26"/>
      <c r="CK50" s="26"/>
      <c r="CL50" s="26"/>
      <c r="CM50" s="26"/>
      <c r="CN50" s="26"/>
      <c r="CO50" s="26"/>
      <c r="CP50" s="26"/>
      <c r="CQ50" s="26"/>
      <c r="CR50" s="26">
        <v>148915</v>
      </c>
    </row>
    <row r="51" spans="1:96" s="9" customFormat="1" x14ac:dyDescent="0.3">
      <c r="A51" s="11">
        <v>874</v>
      </c>
      <c r="B51" s="49" t="s">
        <v>44</v>
      </c>
      <c r="C51" s="8">
        <f t="shared" si="1"/>
        <v>52781299</v>
      </c>
      <c r="D51" s="130">
        <v>49229515</v>
      </c>
      <c r="E51" s="136"/>
      <c r="F51" s="136">
        <v>214591</v>
      </c>
      <c r="G51" s="152"/>
      <c r="H51" s="156"/>
      <c r="I51" s="152"/>
      <c r="J51" s="156"/>
      <c r="K51" s="134"/>
      <c r="L51" s="112"/>
      <c r="M51" s="26">
        <f>18212+1320+32248-20013+3170+2288+297+1950+10736+11351+200+8950</f>
        <v>70709</v>
      </c>
      <c r="N51" s="26"/>
      <c r="O51" s="27"/>
      <c r="P51" s="27"/>
      <c r="Q51" s="36"/>
      <c r="R51" s="36">
        <v>20706</v>
      </c>
      <c r="S51" s="36">
        <v>161218</v>
      </c>
      <c r="T51" s="39">
        <v>529531</v>
      </c>
      <c r="U51" s="39">
        <v>56141</v>
      </c>
      <c r="V51" s="27"/>
      <c r="W51" s="27"/>
      <c r="X51" s="27"/>
      <c r="Y51" s="26"/>
      <c r="Z51" s="26"/>
      <c r="AA51" s="26"/>
      <c r="AB51" s="26"/>
      <c r="AC51" s="26"/>
      <c r="AD51" s="27">
        <v>25000</v>
      </c>
      <c r="AE51" s="27"/>
      <c r="AF51" s="26"/>
      <c r="AG51" s="26">
        <v>634264</v>
      </c>
      <c r="AH51" s="26"/>
      <c r="AI51" s="26"/>
      <c r="AJ51" s="26"/>
      <c r="AK51" s="26">
        <v>840</v>
      </c>
      <c r="AL51" s="26"/>
      <c r="AM51" s="26"/>
      <c r="AN51" s="26"/>
      <c r="AO51" s="26">
        <v>509712</v>
      </c>
      <c r="AP51" s="26">
        <v>24721</v>
      </c>
      <c r="AQ51" s="26"/>
      <c r="AR51" s="26">
        <v>0</v>
      </c>
      <c r="AS51" s="26"/>
      <c r="AT51" s="26"/>
      <c r="AU51" s="36">
        <v>158328</v>
      </c>
      <c r="AV51" s="36">
        <v>39582</v>
      </c>
      <c r="AW51" s="36"/>
      <c r="AX51" s="36"/>
      <c r="AY51" s="26"/>
      <c r="AZ51" s="87"/>
      <c r="BA51" s="87"/>
      <c r="BB51" s="87"/>
      <c r="BC51" s="87">
        <v>40000</v>
      </c>
      <c r="BD51" s="87"/>
      <c r="BE51" s="87"/>
      <c r="BF51" s="87"/>
      <c r="BG51" s="39"/>
      <c r="BH51" s="39"/>
      <c r="BI51" s="39"/>
      <c r="BJ51" s="39"/>
      <c r="BK51" s="39"/>
      <c r="BL51" s="39"/>
      <c r="BM51" s="39"/>
      <c r="BN51" s="36"/>
      <c r="BO51" s="36"/>
      <c r="BP51" s="36"/>
      <c r="BQ51" s="36"/>
      <c r="BR51" s="36"/>
      <c r="BS51" s="36"/>
      <c r="BT51" s="36"/>
      <c r="BU51" s="36">
        <v>401</v>
      </c>
      <c r="BV51" s="36">
        <v>2011</v>
      </c>
      <c r="BW51" s="36">
        <v>3923</v>
      </c>
      <c r="BX51" s="36">
        <v>72</v>
      </c>
      <c r="BY51" s="36">
        <v>5701</v>
      </c>
      <c r="BZ51" s="36"/>
      <c r="CA51" s="26"/>
      <c r="CB51" s="26"/>
      <c r="CC51" s="26"/>
      <c r="CD51" s="26">
        <v>425399</v>
      </c>
      <c r="CE51" s="26">
        <v>115380</v>
      </c>
      <c r="CF51" s="26">
        <v>101278</v>
      </c>
      <c r="CG51" s="26"/>
      <c r="CH51" s="26"/>
      <c r="CI51" s="26">
        <v>74196</v>
      </c>
      <c r="CJ51" s="26"/>
      <c r="CK51" s="26"/>
      <c r="CL51" s="26"/>
      <c r="CM51" s="26"/>
      <c r="CN51" s="26"/>
      <c r="CO51" s="26"/>
      <c r="CP51" s="26"/>
      <c r="CQ51" s="26"/>
      <c r="CR51" s="26">
        <v>338080</v>
      </c>
    </row>
    <row r="52" spans="1:96" s="9" customFormat="1" x14ac:dyDescent="0.3">
      <c r="A52" s="11">
        <v>876</v>
      </c>
      <c r="B52" s="49" t="s">
        <v>45</v>
      </c>
      <c r="C52" s="8">
        <f t="shared" si="1"/>
        <v>16366271</v>
      </c>
      <c r="D52" s="130">
        <v>14868425</v>
      </c>
      <c r="E52" s="136"/>
      <c r="F52" s="136"/>
      <c r="G52" s="152"/>
      <c r="H52" s="156">
        <v>76026</v>
      </c>
      <c r="I52" s="152"/>
      <c r="J52" s="156"/>
      <c r="K52" s="134"/>
      <c r="L52" s="112"/>
      <c r="M52" s="26"/>
      <c r="N52" s="26"/>
      <c r="O52" s="27"/>
      <c r="P52" s="27"/>
      <c r="Q52" s="36">
        <v>206303</v>
      </c>
      <c r="R52" s="36">
        <v>12612</v>
      </c>
      <c r="S52" s="36">
        <v>53891</v>
      </c>
      <c r="T52" s="39">
        <v>34792</v>
      </c>
      <c r="U52" s="39">
        <v>18494</v>
      </c>
      <c r="V52" s="27"/>
      <c r="W52" s="27"/>
      <c r="X52" s="27"/>
      <c r="Y52" s="26"/>
      <c r="Z52" s="26"/>
      <c r="AA52" s="26"/>
      <c r="AB52" s="26"/>
      <c r="AC52" s="26"/>
      <c r="AD52" s="27">
        <v>0</v>
      </c>
      <c r="AE52" s="27"/>
      <c r="AF52" s="26"/>
      <c r="AG52" s="26">
        <v>209380</v>
      </c>
      <c r="AH52" s="26"/>
      <c r="AI52" s="26"/>
      <c r="AJ52" s="26"/>
      <c r="AK52" s="26"/>
      <c r="AL52" s="26"/>
      <c r="AM52" s="26"/>
      <c r="AN52" s="26"/>
      <c r="AO52" s="26">
        <v>245754</v>
      </c>
      <c r="AP52" s="26">
        <v>11615</v>
      </c>
      <c r="AQ52" s="26"/>
      <c r="AR52" s="26">
        <v>0</v>
      </c>
      <c r="AS52" s="26"/>
      <c r="AT52" s="26"/>
      <c r="AU52" s="36"/>
      <c r="AV52" s="36">
        <v>158328</v>
      </c>
      <c r="AW52" s="36"/>
      <c r="AX52" s="36"/>
      <c r="AY52" s="26">
        <v>3784</v>
      </c>
      <c r="AZ52" s="87"/>
      <c r="BA52" s="87"/>
      <c r="BB52" s="87"/>
      <c r="BC52" s="87">
        <v>40000</v>
      </c>
      <c r="BD52" s="87"/>
      <c r="BE52" s="87">
        <v>-40000</v>
      </c>
      <c r="BF52" s="87"/>
      <c r="BG52" s="39"/>
      <c r="BH52" s="39"/>
      <c r="BI52" s="39"/>
      <c r="BJ52" s="39"/>
      <c r="BK52" s="39"/>
      <c r="BL52" s="39"/>
      <c r="BM52" s="39">
        <v>350</v>
      </c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26">
        <v>31955</v>
      </c>
      <c r="CB52" s="26"/>
      <c r="CC52" s="26"/>
      <c r="CD52" s="26">
        <v>107271</v>
      </c>
      <c r="CE52" s="26">
        <v>60657</v>
      </c>
      <c r="CF52" s="26">
        <v>27754</v>
      </c>
      <c r="CG52" s="26">
        <v>10000</v>
      </c>
      <c r="CH52" s="26"/>
      <c r="CI52" s="26">
        <v>51797</v>
      </c>
      <c r="CJ52" s="26"/>
      <c r="CK52" s="26"/>
      <c r="CL52" s="26"/>
      <c r="CM52" s="26"/>
      <c r="CN52" s="26">
        <v>10000</v>
      </c>
      <c r="CO52" s="26"/>
      <c r="CP52" s="26"/>
      <c r="CQ52" s="26">
        <v>42903</v>
      </c>
      <c r="CR52" s="26">
        <v>124180</v>
      </c>
    </row>
    <row r="53" spans="1:96" s="9" customFormat="1" x14ac:dyDescent="0.3">
      <c r="A53" s="11">
        <v>878</v>
      </c>
      <c r="B53" s="49" t="s">
        <v>46</v>
      </c>
      <c r="C53" s="8">
        <f t="shared" si="1"/>
        <v>28190332</v>
      </c>
      <c r="D53" s="130">
        <v>26634138</v>
      </c>
      <c r="E53" s="136"/>
      <c r="F53" s="136"/>
      <c r="G53" s="152"/>
      <c r="H53" s="156"/>
      <c r="I53" s="152"/>
      <c r="J53" s="156">
        <v>133648</v>
      </c>
      <c r="K53" s="134"/>
      <c r="L53" s="112"/>
      <c r="M53" s="26">
        <f>7000+80+2753-80+7800+50+1100</f>
        <v>18703</v>
      </c>
      <c r="N53" s="26">
        <v>1407</v>
      </c>
      <c r="O53" s="27"/>
      <c r="P53" s="27"/>
      <c r="Q53" s="36">
        <v>9807</v>
      </c>
      <c r="R53" s="36"/>
      <c r="S53" s="36"/>
      <c r="T53" s="39">
        <v>1</v>
      </c>
      <c r="U53" s="39">
        <v>28598</v>
      </c>
      <c r="V53" s="27"/>
      <c r="W53" s="27"/>
      <c r="X53" s="27"/>
      <c r="Y53" s="26"/>
      <c r="Z53" s="26"/>
      <c r="AA53" s="26"/>
      <c r="AB53" s="26"/>
      <c r="AC53" s="26"/>
      <c r="AD53" s="27">
        <v>25000</v>
      </c>
      <c r="AE53" s="27"/>
      <c r="AF53" s="26"/>
      <c r="AG53" s="26">
        <v>433125</v>
      </c>
      <c r="AH53" s="26"/>
      <c r="AI53" s="26"/>
      <c r="AJ53" s="26"/>
      <c r="AK53" s="26"/>
      <c r="AL53" s="26"/>
      <c r="AM53" s="26"/>
      <c r="AN53" s="26">
        <v>25000</v>
      </c>
      <c r="AO53" s="26">
        <v>211832</v>
      </c>
      <c r="AP53" s="26">
        <v>10201</v>
      </c>
      <c r="AQ53" s="26">
        <v>17918</v>
      </c>
      <c r="AR53" s="26">
        <v>0</v>
      </c>
      <c r="AS53" s="26"/>
      <c r="AT53" s="26"/>
      <c r="AU53" s="36"/>
      <c r="AV53" s="36"/>
      <c r="AW53" s="36"/>
      <c r="AX53" s="36"/>
      <c r="AY53" s="26"/>
      <c r="AZ53" s="87"/>
      <c r="BA53" s="87">
        <v>2000</v>
      </c>
      <c r="BB53" s="87"/>
      <c r="BC53" s="87">
        <v>40000</v>
      </c>
      <c r="BD53" s="87"/>
      <c r="BE53" s="87">
        <v>-40000</v>
      </c>
      <c r="BF53" s="87"/>
      <c r="BG53" s="39"/>
      <c r="BH53" s="39"/>
      <c r="BI53" s="39"/>
      <c r="BJ53" s="39"/>
      <c r="BK53" s="39"/>
      <c r="BL53" s="39"/>
      <c r="BM53" s="39"/>
      <c r="BN53" s="36"/>
      <c r="BO53" s="36"/>
      <c r="BP53" s="36"/>
      <c r="BQ53" s="36"/>
      <c r="BR53" s="36"/>
      <c r="BS53" s="36">
        <v>4000</v>
      </c>
      <c r="BT53" s="36"/>
      <c r="BU53" s="36"/>
      <c r="BV53" s="36"/>
      <c r="BW53" s="36"/>
      <c r="BX53" s="36"/>
      <c r="BY53" s="36"/>
      <c r="BZ53" s="36"/>
      <c r="CA53" s="26">
        <v>23860</v>
      </c>
      <c r="CB53" s="26"/>
      <c r="CC53" s="26"/>
      <c r="CD53" s="26">
        <v>67545</v>
      </c>
      <c r="CE53" s="26">
        <v>88172</v>
      </c>
      <c r="CF53" s="26">
        <v>64722</v>
      </c>
      <c r="CG53" s="26">
        <v>22500</v>
      </c>
      <c r="CH53" s="26"/>
      <c r="CI53" s="26">
        <v>41931</v>
      </c>
      <c r="CJ53" s="26"/>
      <c r="CK53" s="26"/>
      <c r="CL53" s="26"/>
      <c r="CM53" s="26"/>
      <c r="CN53" s="26"/>
      <c r="CO53" s="26"/>
      <c r="CP53" s="26"/>
      <c r="CQ53" s="26"/>
      <c r="CR53" s="26">
        <v>326224</v>
      </c>
    </row>
    <row r="54" spans="1:96" s="9" customFormat="1" x14ac:dyDescent="0.3">
      <c r="A54" s="11">
        <v>800</v>
      </c>
      <c r="B54" s="49" t="s">
        <v>47</v>
      </c>
      <c r="C54" s="8">
        <f t="shared" si="1"/>
        <v>22216474</v>
      </c>
      <c r="D54" s="130">
        <v>20346900</v>
      </c>
      <c r="E54" s="136"/>
      <c r="F54" s="136"/>
      <c r="G54" s="152"/>
      <c r="H54" s="156">
        <v>15810</v>
      </c>
      <c r="I54" s="152"/>
      <c r="J54" s="156">
        <v>87043</v>
      </c>
      <c r="K54" s="134"/>
      <c r="L54" s="112"/>
      <c r="M54" s="26">
        <f>754+943+3171+5363+145+39+990+27388+1151+1089+3060+17138+241+330+15051-760+6516-3080-130</f>
        <v>79399</v>
      </c>
      <c r="N54" s="26">
        <v>2296</v>
      </c>
      <c r="O54" s="27"/>
      <c r="P54" s="27"/>
      <c r="Q54" s="36"/>
      <c r="R54" s="36"/>
      <c r="S54" s="36">
        <v>68487</v>
      </c>
      <c r="T54" s="39">
        <v>18</v>
      </c>
      <c r="U54" s="39">
        <v>16166</v>
      </c>
      <c r="V54" s="27"/>
      <c r="W54" s="27"/>
      <c r="X54" s="27"/>
      <c r="Y54" s="26"/>
      <c r="Z54" s="26"/>
      <c r="AA54" s="26"/>
      <c r="AB54" s="26"/>
      <c r="AC54" s="26"/>
      <c r="AD54" s="27">
        <v>25000</v>
      </c>
      <c r="AE54" s="27"/>
      <c r="AF54" s="26"/>
      <c r="AG54" s="26">
        <v>322412</v>
      </c>
      <c r="AH54" s="26"/>
      <c r="AI54" s="26"/>
      <c r="AJ54" s="26"/>
      <c r="AK54" s="26"/>
      <c r="AL54" s="26"/>
      <c r="AM54" s="26"/>
      <c r="AN54" s="26">
        <v>25000</v>
      </c>
      <c r="AO54" s="26">
        <v>212886</v>
      </c>
      <c r="AP54" s="26">
        <v>10360</v>
      </c>
      <c r="AQ54" s="26">
        <v>20914</v>
      </c>
      <c r="AR54" s="26">
        <v>53113</v>
      </c>
      <c r="AS54" s="26"/>
      <c r="AT54" s="26"/>
      <c r="AU54" s="36">
        <v>39582</v>
      </c>
      <c r="AV54" s="36">
        <v>79164</v>
      </c>
      <c r="AW54" s="36">
        <v>79164</v>
      </c>
      <c r="AX54" s="36"/>
      <c r="AY54" s="26"/>
      <c r="AZ54" s="87"/>
      <c r="BA54" s="87"/>
      <c r="BB54" s="87"/>
      <c r="BC54" s="87">
        <v>40000</v>
      </c>
      <c r="BD54" s="87"/>
      <c r="BE54" s="87"/>
      <c r="BF54" s="87"/>
      <c r="BG54" s="39"/>
      <c r="BH54" s="39"/>
      <c r="BI54" s="39"/>
      <c r="BJ54" s="39"/>
      <c r="BK54" s="39"/>
      <c r="BL54" s="39"/>
      <c r="BM54" s="39"/>
      <c r="BN54" s="36"/>
      <c r="BO54" s="36">
        <v>35000</v>
      </c>
      <c r="BP54" s="36"/>
      <c r="BQ54" s="36"/>
      <c r="BR54" s="36"/>
      <c r="BS54" s="36">
        <v>15000</v>
      </c>
      <c r="BT54" s="36"/>
      <c r="BU54" s="36"/>
      <c r="BV54" s="36"/>
      <c r="BW54" s="36"/>
      <c r="BX54" s="36"/>
      <c r="BY54" s="36"/>
      <c r="BZ54" s="36"/>
      <c r="CA54" s="26">
        <v>31955</v>
      </c>
      <c r="CB54" s="26"/>
      <c r="CC54" s="26">
        <v>-3955</v>
      </c>
      <c r="CD54" s="26">
        <v>255330</v>
      </c>
      <c r="CE54" s="26">
        <v>68504</v>
      </c>
      <c r="CF54" s="26">
        <v>38298</v>
      </c>
      <c r="CG54" s="26">
        <v>69747</v>
      </c>
      <c r="CH54" s="26"/>
      <c r="CI54" s="26">
        <v>24481</v>
      </c>
      <c r="CJ54" s="26"/>
      <c r="CK54" s="26"/>
      <c r="CL54" s="26"/>
      <c r="CM54" s="26"/>
      <c r="CN54" s="26"/>
      <c r="CO54" s="26"/>
      <c r="CP54" s="26"/>
      <c r="CQ54" s="26"/>
      <c r="CR54" s="26">
        <v>158400</v>
      </c>
    </row>
    <row r="55" spans="1:96" s="9" customFormat="1" x14ac:dyDescent="0.3">
      <c r="A55" s="11">
        <v>880</v>
      </c>
      <c r="B55" s="49" t="s">
        <v>48</v>
      </c>
      <c r="C55" s="8">
        <f t="shared" si="1"/>
        <v>16569225</v>
      </c>
      <c r="D55" s="130">
        <v>14546761</v>
      </c>
      <c r="E55" s="136"/>
      <c r="F55" s="142"/>
      <c r="G55" s="152">
        <v>60566</v>
      </c>
      <c r="H55" s="156"/>
      <c r="I55" s="152"/>
      <c r="J55" s="156"/>
      <c r="K55" s="134"/>
      <c r="L55" s="112"/>
      <c r="M55" s="26">
        <f>917+185</f>
        <v>1102</v>
      </c>
      <c r="N55" s="26"/>
      <c r="O55" s="27"/>
      <c r="P55" s="27"/>
      <c r="Q55" s="36">
        <v>578020</v>
      </c>
      <c r="R55" s="36">
        <v>23533</v>
      </c>
      <c r="S55" s="36">
        <v>90015</v>
      </c>
      <c r="T55" s="39">
        <v>672</v>
      </c>
      <c r="U55" s="39">
        <v>18494</v>
      </c>
      <c r="V55" s="27"/>
      <c r="W55" s="27"/>
      <c r="X55" s="27"/>
      <c r="Y55" s="26"/>
      <c r="Z55" s="26"/>
      <c r="AA55" s="26"/>
      <c r="AB55" s="26"/>
      <c r="AC55" s="26"/>
      <c r="AD55" s="27">
        <v>0</v>
      </c>
      <c r="AE55" s="27"/>
      <c r="AF55" s="26"/>
      <c r="AG55" s="26">
        <v>272269</v>
      </c>
      <c r="AH55" s="26"/>
      <c r="AI55" s="26"/>
      <c r="AJ55" s="26"/>
      <c r="AK55" s="26"/>
      <c r="AL55" s="26"/>
      <c r="AM55" s="26"/>
      <c r="AN55" s="26"/>
      <c r="AO55" s="26">
        <v>246692</v>
      </c>
      <c r="AP55" s="26">
        <v>11809</v>
      </c>
      <c r="AQ55" s="26"/>
      <c r="AR55" s="26">
        <v>0</v>
      </c>
      <c r="AS55" s="26"/>
      <c r="AT55" s="26"/>
      <c r="AU55" s="36">
        <v>79164</v>
      </c>
      <c r="AV55" s="36"/>
      <c r="AW55" s="36"/>
      <c r="AX55" s="36"/>
      <c r="AY55" s="26">
        <v>274</v>
      </c>
      <c r="AZ55" s="87"/>
      <c r="BA55" s="87"/>
      <c r="BB55" s="87"/>
      <c r="BC55" s="87">
        <v>40000</v>
      </c>
      <c r="BD55" s="87"/>
      <c r="BE55" s="87"/>
      <c r="BF55" s="87"/>
      <c r="BG55" s="39"/>
      <c r="BH55" s="39"/>
      <c r="BI55" s="39"/>
      <c r="BJ55" s="39"/>
      <c r="BK55" s="39"/>
      <c r="BL55" s="39"/>
      <c r="BM55" s="39"/>
      <c r="BN55" s="36"/>
      <c r="BO55" s="36"/>
      <c r="BP55" s="36"/>
      <c r="BQ55" s="36"/>
      <c r="BR55" s="36"/>
      <c r="BS55" s="36">
        <v>3000</v>
      </c>
      <c r="BT55" s="36"/>
      <c r="BU55" s="36">
        <v>31440</v>
      </c>
      <c r="BV55" s="36"/>
      <c r="BW55" s="36"/>
      <c r="BX55" s="36"/>
      <c r="BY55" s="36"/>
      <c r="BZ55" s="36"/>
      <c r="CA55" s="26">
        <v>31955</v>
      </c>
      <c r="CB55" s="26"/>
      <c r="CC55" s="26"/>
      <c r="CD55" s="26">
        <v>87873</v>
      </c>
      <c r="CE55" s="26">
        <v>58343</v>
      </c>
      <c r="CF55" s="26">
        <v>24645</v>
      </c>
      <c r="CG55" s="26">
        <v>34045</v>
      </c>
      <c r="CH55" s="26"/>
      <c r="CI55" s="26">
        <v>24481</v>
      </c>
      <c r="CJ55" s="26"/>
      <c r="CK55" s="26"/>
      <c r="CL55" s="26"/>
      <c r="CM55" s="26">
        <v>108629</v>
      </c>
      <c r="CN55" s="26"/>
      <c r="CO55" s="26"/>
      <c r="CP55" s="26"/>
      <c r="CQ55" s="26"/>
      <c r="CR55" s="26">
        <v>195443</v>
      </c>
    </row>
    <row r="56" spans="1:96" s="9" customFormat="1" x14ac:dyDescent="0.3">
      <c r="A56" s="11">
        <v>882</v>
      </c>
      <c r="B56" s="49" t="s">
        <v>49</v>
      </c>
      <c r="C56" s="8">
        <f t="shared" si="1"/>
        <v>19669497</v>
      </c>
      <c r="D56" s="130">
        <v>18275086</v>
      </c>
      <c r="E56" s="136"/>
      <c r="F56" s="136">
        <v>108734</v>
      </c>
      <c r="G56" s="152"/>
      <c r="H56" s="156"/>
      <c r="I56" s="152"/>
      <c r="J56" s="156"/>
      <c r="K56" s="134"/>
      <c r="L56" s="112"/>
      <c r="M56" s="26"/>
      <c r="N56" s="26"/>
      <c r="O56" s="27"/>
      <c r="P56" s="27"/>
      <c r="Q56" s="36"/>
      <c r="R56" s="36">
        <v>1747</v>
      </c>
      <c r="S56" s="36">
        <v>26669</v>
      </c>
      <c r="T56" s="39">
        <v>103239</v>
      </c>
      <c r="U56" s="39">
        <v>21174</v>
      </c>
      <c r="V56" s="27"/>
      <c r="W56" s="27"/>
      <c r="X56" s="27"/>
      <c r="Y56" s="26"/>
      <c r="Z56" s="26"/>
      <c r="AA56" s="26"/>
      <c r="AB56" s="26"/>
      <c r="AC56" s="26"/>
      <c r="AD56" s="27">
        <v>0</v>
      </c>
      <c r="AE56" s="27"/>
      <c r="AF56" s="26"/>
      <c r="AG56" s="26">
        <v>347441</v>
      </c>
      <c r="AH56" s="26"/>
      <c r="AI56" s="26"/>
      <c r="AJ56" s="26"/>
      <c r="AK56" s="26">
        <v>1615</v>
      </c>
      <c r="AL56" s="26"/>
      <c r="AM56" s="26"/>
      <c r="AN56" s="26">
        <v>25000</v>
      </c>
      <c r="AO56" s="26">
        <v>95177</v>
      </c>
      <c r="AP56" s="26">
        <v>4574</v>
      </c>
      <c r="AQ56" s="26">
        <v>12177</v>
      </c>
      <c r="AR56" s="26">
        <v>35495</v>
      </c>
      <c r="AS56" s="26"/>
      <c r="AT56" s="26"/>
      <c r="AU56" s="36"/>
      <c r="AV56" s="36"/>
      <c r="AW56" s="36">
        <v>79164</v>
      </c>
      <c r="AX56" s="36"/>
      <c r="AY56" s="26"/>
      <c r="AZ56" s="87"/>
      <c r="BA56" s="87"/>
      <c r="BB56" s="87"/>
      <c r="BC56" s="87">
        <v>40000</v>
      </c>
      <c r="BD56" s="87"/>
      <c r="BE56" s="87"/>
      <c r="BF56" s="87"/>
      <c r="BG56" s="39"/>
      <c r="BH56" s="39"/>
      <c r="BI56" s="39"/>
      <c r="BJ56" s="39"/>
      <c r="BK56" s="39"/>
      <c r="BL56" s="39"/>
      <c r="BM56" s="39"/>
      <c r="BN56" s="36"/>
      <c r="BO56" s="36"/>
      <c r="BP56" s="36"/>
      <c r="BQ56" s="36"/>
      <c r="BR56" s="36"/>
      <c r="BS56" s="36">
        <v>4000</v>
      </c>
      <c r="BT56" s="36"/>
      <c r="BU56" s="36"/>
      <c r="BV56" s="36"/>
      <c r="BW56" s="36"/>
      <c r="BX56" s="36"/>
      <c r="BY56" s="36"/>
      <c r="BZ56" s="36"/>
      <c r="CA56" s="26">
        <v>31955</v>
      </c>
      <c r="CB56" s="26"/>
      <c r="CC56" s="26"/>
      <c r="CD56" s="26">
        <v>109182</v>
      </c>
      <c r="CE56" s="26">
        <v>67877</v>
      </c>
      <c r="CF56" s="26">
        <v>37455</v>
      </c>
      <c r="CG56" s="26">
        <v>44694</v>
      </c>
      <c r="CH56" s="26"/>
      <c r="CI56" s="26">
        <v>28320</v>
      </c>
      <c r="CJ56" s="26"/>
      <c r="CK56" s="26"/>
      <c r="CL56" s="26"/>
      <c r="CM56" s="26"/>
      <c r="CN56" s="26"/>
      <c r="CO56" s="26"/>
      <c r="CP56" s="26"/>
      <c r="CQ56" s="26"/>
      <c r="CR56" s="26">
        <v>168722</v>
      </c>
    </row>
    <row r="57" spans="1:96" s="9" customFormat="1" x14ac:dyDescent="0.3">
      <c r="A57" s="11">
        <v>883</v>
      </c>
      <c r="B57" s="49" t="s">
        <v>50</v>
      </c>
      <c r="C57" s="8">
        <f t="shared" si="1"/>
        <v>22276973</v>
      </c>
      <c r="D57" s="130">
        <v>20223290</v>
      </c>
      <c r="E57" s="136"/>
      <c r="F57" s="142"/>
      <c r="G57" s="152">
        <v>24899</v>
      </c>
      <c r="H57" s="156"/>
      <c r="I57" s="152"/>
      <c r="J57" s="156"/>
      <c r="K57" s="134"/>
      <c r="L57" s="112"/>
      <c r="M57" s="26">
        <f>3630</f>
        <v>3630</v>
      </c>
      <c r="N57" s="26"/>
      <c r="O57" s="27"/>
      <c r="P57" s="27"/>
      <c r="Q57" s="36">
        <v>465309</v>
      </c>
      <c r="R57" s="36">
        <v>690</v>
      </c>
      <c r="S57" s="36">
        <v>39086</v>
      </c>
      <c r="T57" s="39">
        <v>164895</v>
      </c>
      <c r="U57" s="39">
        <v>34836</v>
      </c>
      <c r="V57" s="27"/>
      <c r="W57" s="27"/>
      <c r="X57" s="27"/>
      <c r="Y57" s="26"/>
      <c r="Z57" s="26"/>
      <c r="AA57" s="26"/>
      <c r="AB57" s="26"/>
      <c r="AC57" s="26"/>
      <c r="AD57" s="27">
        <v>0</v>
      </c>
      <c r="AE57" s="27"/>
      <c r="AF57" s="26"/>
      <c r="AG57" s="26">
        <v>293885</v>
      </c>
      <c r="AH57" s="26"/>
      <c r="AI57" s="26"/>
      <c r="AJ57" s="26"/>
      <c r="AK57" s="26"/>
      <c r="AL57" s="26">
        <v>135000</v>
      </c>
      <c r="AM57" s="26"/>
      <c r="AN57" s="26"/>
      <c r="AO57" s="26">
        <v>256376</v>
      </c>
      <c r="AP57" s="26">
        <v>12470</v>
      </c>
      <c r="AQ57" s="26"/>
      <c r="AR57" s="26">
        <v>0</v>
      </c>
      <c r="AS57" s="26"/>
      <c r="AT57" s="26"/>
      <c r="AU57" s="36"/>
      <c r="AV57" s="36"/>
      <c r="AW57" s="36"/>
      <c r="AX57" s="36"/>
      <c r="AY57" s="26"/>
      <c r="AZ57" s="87"/>
      <c r="BA57" s="87"/>
      <c r="BB57" s="87"/>
      <c r="BC57" s="87">
        <v>40000</v>
      </c>
      <c r="BD57" s="87"/>
      <c r="BE57" s="87"/>
      <c r="BF57" s="87"/>
      <c r="BG57" s="39"/>
      <c r="BH57" s="39"/>
      <c r="BI57" s="39"/>
      <c r="BJ57" s="39"/>
      <c r="BK57" s="39"/>
      <c r="BL57" s="39"/>
      <c r="BM57" s="39">
        <v>1011</v>
      </c>
      <c r="BN57" s="36"/>
      <c r="BO57" s="36"/>
      <c r="BP57" s="36"/>
      <c r="BQ57" s="36"/>
      <c r="BR57" s="36">
        <v>16737</v>
      </c>
      <c r="BS57" s="36"/>
      <c r="BT57" s="36"/>
      <c r="BU57" s="36"/>
      <c r="BV57" s="36">
        <v>285</v>
      </c>
      <c r="BW57" s="36"/>
      <c r="BX57" s="36"/>
      <c r="BY57" s="36">
        <v>2637</v>
      </c>
      <c r="BZ57" s="36"/>
      <c r="CA57" s="26">
        <v>31955</v>
      </c>
      <c r="CB57" s="26"/>
      <c r="CC57" s="26"/>
      <c r="CD57" s="26">
        <v>163629</v>
      </c>
      <c r="CE57" s="26">
        <v>69146</v>
      </c>
      <c r="CF57" s="26">
        <v>39159</v>
      </c>
      <c r="CG57" s="26">
        <v>30000</v>
      </c>
      <c r="CH57" s="26"/>
      <c r="CI57" s="26">
        <v>37013</v>
      </c>
      <c r="CJ57" s="26"/>
      <c r="CK57" s="26"/>
      <c r="CL57" s="26"/>
      <c r="CM57" s="26"/>
      <c r="CN57" s="26"/>
      <c r="CO57" s="26"/>
      <c r="CP57" s="26"/>
      <c r="CQ57" s="26"/>
      <c r="CR57" s="26">
        <v>191035</v>
      </c>
    </row>
    <row r="58" spans="1:96" s="9" customFormat="1" x14ac:dyDescent="0.3">
      <c r="A58" s="11">
        <v>884</v>
      </c>
      <c r="B58" s="49" t="s">
        <v>51</v>
      </c>
      <c r="C58" s="8">
        <f t="shared" si="1"/>
        <v>24926944</v>
      </c>
      <c r="D58" s="130">
        <v>22756935</v>
      </c>
      <c r="E58" s="136"/>
      <c r="F58" s="136">
        <v>71248</v>
      </c>
      <c r="G58" s="152"/>
      <c r="H58" s="156"/>
      <c r="I58" s="152"/>
      <c r="J58" s="156"/>
      <c r="K58" s="134"/>
      <c r="L58" s="112"/>
      <c r="M58" s="26">
        <f>14486+644+6600+19550+4156+7040+7040+6655+1430+1155+2640+1870+440+120+501</f>
        <v>74327</v>
      </c>
      <c r="N58" s="26">
        <v>1348</v>
      </c>
      <c r="O58" s="27"/>
      <c r="P58" s="27"/>
      <c r="Q58" s="36">
        <v>35071</v>
      </c>
      <c r="R58" s="36">
        <v>239</v>
      </c>
      <c r="S58" s="36">
        <v>62667</v>
      </c>
      <c r="T58" s="39">
        <v>233763</v>
      </c>
      <c r="U58" s="39">
        <v>27983</v>
      </c>
      <c r="V58" s="27"/>
      <c r="W58" s="27"/>
      <c r="X58" s="27"/>
      <c r="Y58" s="26">
        <v>415000</v>
      </c>
      <c r="Z58" s="26">
        <v>-43000</v>
      </c>
      <c r="AA58" s="26"/>
      <c r="AB58" s="26"/>
      <c r="AC58" s="26"/>
      <c r="AD58" s="27">
        <v>0</v>
      </c>
      <c r="AE58" s="27"/>
      <c r="AF58" s="26"/>
      <c r="AG58" s="26">
        <v>354169</v>
      </c>
      <c r="AH58" s="26"/>
      <c r="AI58" s="26"/>
      <c r="AJ58" s="26"/>
      <c r="AK58" s="26"/>
      <c r="AL58" s="26"/>
      <c r="AM58" s="26"/>
      <c r="AN58" s="26">
        <v>25000</v>
      </c>
      <c r="AO58" s="26">
        <v>197692</v>
      </c>
      <c r="AP58" s="26">
        <v>9538</v>
      </c>
      <c r="AQ58" s="26">
        <v>11419</v>
      </c>
      <c r="AR58" s="26">
        <v>0</v>
      </c>
      <c r="AS58" s="26"/>
      <c r="AT58" s="26"/>
      <c r="AU58" s="36"/>
      <c r="AV58" s="36"/>
      <c r="AW58" s="36"/>
      <c r="AX58" s="36"/>
      <c r="AY58" s="26">
        <v>7631</v>
      </c>
      <c r="AZ58" s="87"/>
      <c r="BA58" s="87"/>
      <c r="BB58" s="87"/>
      <c r="BC58" s="87">
        <v>40000</v>
      </c>
      <c r="BD58" s="87"/>
      <c r="BE58" s="87"/>
      <c r="BF58" s="87"/>
      <c r="BG58" s="39"/>
      <c r="BH58" s="39"/>
      <c r="BI58" s="39"/>
      <c r="BJ58" s="39"/>
      <c r="BK58" s="39"/>
      <c r="BL58" s="39"/>
      <c r="BM58" s="39"/>
      <c r="BN58" s="36"/>
      <c r="BO58" s="36"/>
      <c r="BP58" s="36"/>
      <c r="BQ58" s="36"/>
      <c r="BR58" s="36"/>
      <c r="BS58" s="36">
        <v>14000</v>
      </c>
      <c r="BT58" s="36"/>
      <c r="BU58" s="36"/>
      <c r="BV58" s="36"/>
      <c r="BW58" s="36"/>
      <c r="BX58" s="36"/>
      <c r="BY58" s="36"/>
      <c r="BZ58" s="36"/>
      <c r="CA58" s="26">
        <v>31955</v>
      </c>
      <c r="CB58" s="26"/>
      <c r="CC58" s="26"/>
      <c r="CD58" s="26">
        <v>207459</v>
      </c>
      <c r="CE58" s="26">
        <v>77105</v>
      </c>
      <c r="CF58" s="26">
        <v>49853</v>
      </c>
      <c r="CG58" s="26">
        <v>45031</v>
      </c>
      <c r="CH58" s="26"/>
      <c r="CI58" s="26">
        <v>41074</v>
      </c>
      <c r="CJ58" s="26"/>
      <c r="CK58" s="26"/>
      <c r="CL58" s="26"/>
      <c r="CM58" s="26"/>
      <c r="CN58" s="26"/>
      <c r="CO58" s="26"/>
      <c r="CP58" s="26"/>
      <c r="CQ58" s="26"/>
      <c r="CR58" s="26">
        <v>179437</v>
      </c>
    </row>
    <row r="59" spans="1:96" s="9" customFormat="1" ht="17.25" customHeight="1" x14ac:dyDescent="0.3">
      <c r="A59" s="11">
        <v>888</v>
      </c>
      <c r="B59" s="49" t="s">
        <v>52</v>
      </c>
      <c r="C59" s="8">
        <f t="shared" si="1"/>
        <v>10972264</v>
      </c>
      <c r="D59" s="130">
        <v>9453259</v>
      </c>
      <c r="E59" s="136"/>
      <c r="F59" s="136"/>
      <c r="G59" s="152"/>
      <c r="H59" s="156"/>
      <c r="I59" s="152"/>
      <c r="J59" s="156"/>
      <c r="K59" s="134"/>
      <c r="L59" s="112"/>
      <c r="M59" s="26">
        <v>2746</v>
      </c>
      <c r="N59" s="26"/>
      <c r="O59" s="27"/>
      <c r="P59" s="27"/>
      <c r="Q59" s="36">
        <v>841287</v>
      </c>
      <c r="R59" s="36">
        <v>12262</v>
      </c>
      <c r="S59" s="36">
        <v>13014</v>
      </c>
      <c r="T59" s="39">
        <v>1</v>
      </c>
      <c r="U59" s="39">
        <v>11597</v>
      </c>
      <c r="V59" s="27"/>
      <c r="W59" s="27"/>
      <c r="X59" s="27"/>
      <c r="Y59" s="26"/>
      <c r="Z59" s="26"/>
      <c r="AA59" s="26"/>
      <c r="AB59" s="26"/>
      <c r="AC59" s="26"/>
      <c r="AD59" s="27">
        <v>0</v>
      </c>
      <c r="AE59" s="27"/>
      <c r="AF59" s="26"/>
      <c r="AG59" s="26">
        <v>173417</v>
      </c>
      <c r="AH59" s="26"/>
      <c r="AI59" s="26"/>
      <c r="AJ59" s="26"/>
      <c r="AK59" s="26"/>
      <c r="AL59" s="26"/>
      <c r="AM59" s="26"/>
      <c r="AN59" s="26">
        <v>25000</v>
      </c>
      <c r="AO59" s="26">
        <v>95694</v>
      </c>
      <c r="AP59" s="26">
        <v>4467</v>
      </c>
      <c r="AQ59" s="26">
        <v>7628</v>
      </c>
      <c r="AR59" s="26">
        <v>35016</v>
      </c>
      <c r="AS59" s="26"/>
      <c r="AT59" s="26"/>
      <c r="AU59" s="36"/>
      <c r="AV59" s="36"/>
      <c r="AW59" s="36"/>
      <c r="AX59" s="36"/>
      <c r="AY59" s="26"/>
      <c r="AZ59" s="87"/>
      <c r="BA59" s="87"/>
      <c r="BB59" s="87"/>
      <c r="BC59" s="87">
        <v>40000</v>
      </c>
      <c r="BD59" s="87"/>
      <c r="BE59" s="87"/>
      <c r="BF59" s="87"/>
      <c r="BG59" s="39"/>
      <c r="BH59" s="39"/>
      <c r="BI59" s="39"/>
      <c r="BJ59" s="39"/>
      <c r="BK59" s="39"/>
      <c r="BL59" s="39"/>
      <c r="BM59" s="39"/>
      <c r="BN59" s="36"/>
      <c r="BO59" s="36"/>
      <c r="BP59" s="36"/>
      <c r="BQ59" s="36"/>
      <c r="BR59" s="36"/>
      <c r="BS59" s="36">
        <v>3000</v>
      </c>
      <c r="BT59" s="36"/>
      <c r="BU59" s="36"/>
      <c r="BV59" s="36"/>
      <c r="BW59" s="36"/>
      <c r="BX59" s="36"/>
      <c r="BY59" s="36"/>
      <c r="BZ59" s="36"/>
      <c r="CA59" s="26">
        <v>31955</v>
      </c>
      <c r="CB59" s="26"/>
      <c r="CC59" s="26"/>
      <c r="CD59" s="26">
        <v>26002</v>
      </c>
      <c r="CE59" s="26">
        <v>53339</v>
      </c>
      <c r="CF59" s="26">
        <v>17922</v>
      </c>
      <c r="CG59" s="26"/>
      <c r="CH59" s="26">
        <v>16480</v>
      </c>
      <c r="CI59" s="26">
        <v>15725</v>
      </c>
      <c r="CJ59" s="26"/>
      <c r="CK59" s="26"/>
      <c r="CL59" s="26"/>
      <c r="CM59" s="26"/>
      <c r="CN59" s="26"/>
      <c r="CO59" s="26"/>
      <c r="CP59" s="26"/>
      <c r="CQ59" s="26"/>
      <c r="CR59" s="26">
        <v>92453</v>
      </c>
    </row>
    <row r="60" spans="1:96" s="9" customFormat="1" x14ac:dyDescent="0.3">
      <c r="A60" s="11">
        <v>889</v>
      </c>
      <c r="B60" s="49" t="s">
        <v>53</v>
      </c>
      <c r="C60" s="8">
        <f t="shared" si="1"/>
        <v>24666719</v>
      </c>
      <c r="D60" s="130">
        <v>21228917</v>
      </c>
      <c r="E60" s="136"/>
      <c r="F60" s="142"/>
      <c r="G60" s="152">
        <v>37996</v>
      </c>
      <c r="H60" s="156"/>
      <c r="I60" s="152"/>
      <c r="J60" s="156">
        <v>28945</v>
      </c>
      <c r="K60" s="134"/>
      <c r="L60" s="112"/>
      <c r="M60" s="26">
        <f>21274+55+4573+8030+12832+8250+72+1503+2644+13259+1079+6248+14362+5940+8791+1628+550-5967</f>
        <v>105123</v>
      </c>
      <c r="N60" s="26"/>
      <c r="O60" s="27"/>
      <c r="P60" s="27"/>
      <c r="Q60" s="36">
        <v>1607875</v>
      </c>
      <c r="R60" s="36">
        <v>47715</v>
      </c>
      <c r="S60" s="36">
        <v>110609</v>
      </c>
      <c r="T60" s="39">
        <v>223464</v>
      </c>
      <c r="U60" s="39">
        <v>29608</v>
      </c>
      <c r="V60" s="27"/>
      <c r="W60" s="27">
        <v>3000</v>
      </c>
      <c r="X60" s="27"/>
      <c r="Y60" s="26"/>
      <c r="Z60" s="26"/>
      <c r="AA60" s="26"/>
      <c r="AB60" s="26"/>
      <c r="AC60" s="26"/>
      <c r="AD60" s="27">
        <v>50000</v>
      </c>
      <c r="AE60" s="27"/>
      <c r="AF60" s="26"/>
      <c r="AG60" s="26">
        <v>350321</v>
      </c>
      <c r="AH60" s="26"/>
      <c r="AI60" s="26"/>
      <c r="AJ60" s="26"/>
      <c r="AK60" s="26"/>
      <c r="AL60" s="26"/>
      <c r="AM60" s="26"/>
      <c r="AN60" s="26">
        <v>25000</v>
      </c>
      <c r="AO60" s="26">
        <v>199142</v>
      </c>
      <c r="AP60" s="26">
        <v>9663</v>
      </c>
      <c r="AQ60" s="26">
        <v>54419</v>
      </c>
      <c r="AR60" s="26">
        <v>0</v>
      </c>
      <c r="AS60" s="26"/>
      <c r="AT60" s="26"/>
      <c r="AU60" s="36">
        <f>31666+31666</f>
        <v>63332</v>
      </c>
      <c r="AV60" s="36"/>
      <c r="AW60" s="36"/>
      <c r="AX60" s="36"/>
      <c r="AY60" s="26">
        <v>12600</v>
      </c>
      <c r="AZ60" s="87"/>
      <c r="BA60" s="87"/>
      <c r="BB60" s="87"/>
      <c r="BC60" s="87">
        <v>40000</v>
      </c>
      <c r="BD60" s="87"/>
      <c r="BE60" s="87"/>
      <c r="BF60" s="87"/>
      <c r="BG60" s="39"/>
      <c r="BH60" s="39"/>
      <c r="BI60" s="39"/>
      <c r="BJ60" s="39"/>
      <c r="BK60" s="39"/>
      <c r="BL60" s="39"/>
      <c r="BM60" s="39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26">
        <v>31955</v>
      </c>
      <c r="CB60" s="26">
        <v>6954</v>
      </c>
      <c r="CC60" s="26"/>
      <c r="CD60" s="26">
        <v>24849</v>
      </c>
      <c r="CE60" s="26">
        <v>73021</v>
      </c>
      <c r="CF60" s="26">
        <v>44365</v>
      </c>
      <c r="CG60" s="26">
        <v>20000</v>
      </c>
      <c r="CH60" s="26"/>
      <c r="CI60" s="26">
        <v>36823</v>
      </c>
      <c r="CJ60" s="26"/>
      <c r="CK60" s="26"/>
      <c r="CL60" s="26"/>
      <c r="CM60" s="26"/>
      <c r="CN60" s="26"/>
      <c r="CO60" s="26"/>
      <c r="CP60" s="26"/>
      <c r="CQ60" s="26"/>
      <c r="CR60" s="26">
        <v>201023</v>
      </c>
    </row>
    <row r="61" spans="1:96" s="9" customFormat="1" x14ac:dyDescent="0.3">
      <c r="A61" s="11">
        <v>890</v>
      </c>
      <c r="B61" s="49" t="s">
        <v>54</v>
      </c>
      <c r="C61" s="8">
        <f t="shared" si="1"/>
        <v>145315203</v>
      </c>
      <c r="D61" s="130">
        <v>133864191</v>
      </c>
      <c r="E61" s="136"/>
      <c r="F61" s="142"/>
      <c r="G61" s="152">
        <v>810395</v>
      </c>
      <c r="H61" s="156"/>
      <c r="I61" s="152">
        <v>-989</v>
      </c>
      <c r="J61" s="156"/>
      <c r="K61" s="134"/>
      <c r="L61" s="112"/>
      <c r="M61" s="26">
        <f>91729+3935+38704+23100+1892+7591+136748+138496+57654+65781+16616+12110+69770+10590+31003+9900+20545+33562+19980+24021+80546+14001-4082+16524+23942+4566+21432+26171+28449+20304+6078+14324+3025+13530+5836-63737</f>
        <v>1024636</v>
      </c>
      <c r="N61" s="26">
        <v>732</v>
      </c>
      <c r="O61" s="27"/>
      <c r="P61" s="27">
        <v>3365</v>
      </c>
      <c r="Q61" s="36"/>
      <c r="R61" s="36">
        <v>31843</v>
      </c>
      <c r="S61" s="36">
        <v>360662</v>
      </c>
      <c r="T61" s="39">
        <v>8</v>
      </c>
      <c r="U61" s="39">
        <v>149006</v>
      </c>
      <c r="V61" s="27">
        <v>652</v>
      </c>
      <c r="W61" s="27"/>
      <c r="X61" s="27"/>
      <c r="Y61" s="26">
        <v>110000</v>
      </c>
      <c r="Z61" s="26"/>
      <c r="AA61" s="26"/>
      <c r="AB61" s="26"/>
      <c r="AC61" s="26">
        <v>2100</v>
      </c>
      <c r="AD61" s="27">
        <v>1050000</v>
      </c>
      <c r="AE61" s="27">
        <v>-1018900</v>
      </c>
      <c r="AF61" s="26"/>
      <c r="AG61" s="26">
        <v>2126330</v>
      </c>
      <c r="AH61" s="26"/>
      <c r="AI61" s="26"/>
      <c r="AJ61" s="26"/>
      <c r="AK61" s="26"/>
      <c r="AL61" s="26"/>
      <c r="AM61" s="26"/>
      <c r="AN61" s="26">
        <v>25000</v>
      </c>
      <c r="AO61" s="26">
        <v>1744966</v>
      </c>
      <c r="AP61" s="26">
        <v>85265</v>
      </c>
      <c r="AQ61" s="26">
        <v>58285</v>
      </c>
      <c r="AR61" s="26">
        <v>163352</v>
      </c>
      <c r="AS61" s="26"/>
      <c r="AT61" s="26">
        <v>50000</v>
      </c>
      <c r="AU61" s="36"/>
      <c r="AV61" s="36"/>
      <c r="AW61" s="36"/>
      <c r="AX61" s="36"/>
      <c r="AY61" s="26"/>
      <c r="AZ61" s="87"/>
      <c r="BA61" s="87">
        <v>5016</v>
      </c>
      <c r="BB61" s="87"/>
      <c r="BC61" s="87">
        <v>0</v>
      </c>
      <c r="BD61" s="87"/>
      <c r="BE61" s="87"/>
      <c r="BF61" s="87"/>
      <c r="BG61" s="39">
        <v>136</v>
      </c>
      <c r="BH61" s="39"/>
      <c r="BI61" s="39"/>
      <c r="BJ61" s="39">
        <v>-136</v>
      </c>
      <c r="BK61" s="39"/>
      <c r="BL61" s="39">
        <v>533</v>
      </c>
      <c r="BM61" s="39"/>
      <c r="BN61" s="36">
        <v>1551757</v>
      </c>
      <c r="BO61" s="36">
        <v>51188</v>
      </c>
      <c r="BP61" s="36"/>
      <c r="BQ61" s="36"/>
      <c r="BR61" s="36"/>
      <c r="BS61" s="36"/>
      <c r="BT61" s="36">
        <v>795</v>
      </c>
      <c r="BU61" s="36">
        <v>436</v>
      </c>
      <c r="BV61" s="36"/>
      <c r="BW61" s="36"/>
      <c r="BX61" s="36"/>
      <c r="BY61" s="36"/>
      <c r="BZ61" s="36"/>
      <c r="CA61" s="26">
        <v>23860</v>
      </c>
      <c r="CB61" s="26"/>
      <c r="CC61" s="26"/>
      <c r="CD61" s="26">
        <v>923425</v>
      </c>
      <c r="CE61" s="26">
        <v>291146</v>
      </c>
      <c r="CF61" s="26">
        <v>337432</v>
      </c>
      <c r="CG61" s="26"/>
      <c r="CH61" s="26"/>
      <c r="CI61" s="26">
        <v>213092</v>
      </c>
      <c r="CJ61" s="26"/>
      <c r="CK61" s="26"/>
      <c r="CL61" s="26"/>
      <c r="CM61" s="26"/>
      <c r="CN61" s="26"/>
      <c r="CO61" s="26"/>
      <c r="CP61" s="26"/>
      <c r="CQ61" s="26">
        <v>35000</v>
      </c>
      <c r="CR61" s="26">
        <v>1240624</v>
      </c>
    </row>
    <row r="62" spans="1:96" s="9" customFormat="1" x14ac:dyDescent="0.3">
      <c r="A62" s="11">
        <v>892</v>
      </c>
      <c r="B62" s="49" t="s">
        <v>55</v>
      </c>
      <c r="C62" s="8">
        <f t="shared" si="1"/>
        <v>25655934</v>
      </c>
      <c r="D62" s="130">
        <v>23789501</v>
      </c>
      <c r="E62" s="136"/>
      <c r="F62" s="142"/>
      <c r="G62" s="152"/>
      <c r="H62" s="156">
        <v>143908</v>
      </c>
      <c r="I62" s="152"/>
      <c r="J62" s="156"/>
      <c r="K62" s="134"/>
      <c r="L62" s="112"/>
      <c r="M62" s="26">
        <f>229+120+534+792+367+3629-132</f>
        <v>5539</v>
      </c>
      <c r="N62" s="26"/>
      <c r="O62" s="27"/>
      <c r="P62" s="27"/>
      <c r="Q62" s="36">
        <v>112484</v>
      </c>
      <c r="R62" s="36">
        <v>2217</v>
      </c>
      <c r="S62" s="36">
        <v>88146</v>
      </c>
      <c r="T62" s="39">
        <v>8</v>
      </c>
      <c r="U62" s="39">
        <v>31014</v>
      </c>
      <c r="V62" s="27"/>
      <c r="W62" s="27"/>
      <c r="X62" s="27"/>
      <c r="Y62" s="26"/>
      <c r="Z62" s="26"/>
      <c r="AA62" s="26"/>
      <c r="AB62" s="26"/>
      <c r="AC62" s="26"/>
      <c r="AD62" s="27">
        <v>0</v>
      </c>
      <c r="AE62" s="27"/>
      <c r="AF62" s="26"/>
      <c r="AG62" s="26">
        <v>465802</v>
      </c>
      <c r="AH62" s="26"/>
      <c r="AI62" s="26"/>
      <c r="AJ62" s="26"/>
      <c r="AK62" s="26"/>
      <c r="AL62" s="26"/>
      <c r="AM62" s="26"/>
      <c r="AN62" s="26"/>
      <c r="AO62" s="26">
        <v>242527</v>
      </c>
      <c r="AP62" s="26">
        <v>11698</v>
      </c>
      <c r="AQ62" s="26"/>
      <c r="AR62" s="26">
        <v>0</v>
      </c>
      <c r="AS62" s="26"/>
      <c r="AT62" s="26"/>
      <c r="AU62" s="36"/>
      <c r="AV62" s="36"/>
      <c r="AW62" s="36"/>
      <c r="AX62" s="36"/>
      <c r="AY62" s="26">
        <v>3500</v>
      </c>
      <c r="AZ62" s="87"/>
      <c r="BA62" s="87"/>
      <c r="BB62" s="87"/>
      <c r="BC62" s="87">
        <v>40000</v>
      </c>
      <c r="BD62" s="87"/>
      <c r="BE62" s="87"/>
      <c r="BF62" s="87"/>
      <c r="BG62" s="39"/>
      <c r="BH62" s="39"/>
      <c r="BI62" s="39"/>
      <c r="BJ62" s="39"/>
      <c r="BK62" s="39"/>
      <c r="BL62" s="39"/>
      <c r="BM62" s="39"/>
      <c r="BN62" s="36"/>
      <c r="BO62" s="36"/>
      <c r="BP62" s="36"/>
      <c r="BQ62" s="36"/>
      <c r="BR62" s="36"/>
      <c r="BS62" s="36">
        <v>18000</v>
      </c>
      <c r="BT62" s="36"/>
      <c r="BU62" s="36"/>
      <c r="BV62" s="36"/>
      <c r="BW62" s="36"/>
      <c r="BX62" s="36"/>
      <c r="BY62" s="36"/>
      <c r="BZ62" s="36"/>
      <c r="CA62" s="26">
        <v>31955</v>
      </c>
      <c r="CB62" s="26"/>
      <c r="CC62" s="26"/>
      <c r="CD62" s="26">
        <v>149780</v>
      </c>
      <c r="CE62" s="26">
        <v>80213</v>
      </c>
      <c r="CF62" s="26">
        <v>54029</v>
      </c>
      <c r="CG62" s="26">
        <v>38474</v>
      </c>
      <c r="CH62" s="26"/>
      <c r="CI62" s="26">
        <v>39329</v>
      </c>
      <c r="CJ62" s="26"/>
      <c r="CK62" s="26"/>
      <c r="CL62" s="26"/>
      <c r="CM62" s="26"/>
      <c r="CN62" s="26"/>
      <c r="CO62" s="26"/>
      <c r="CP62" s="26"/>
      <c r="CQ62" s="26">
        <v>35000</v>
      </c>
      <c r="CR62" s="26">
        <v>272810</v>
      </c>
    </row>
    <row r="63" spans="1:96" s="9" customFormat="1" x14ac:dyDescent="0.3">
      <c r="A63" s="11">
        <v>894</v>
      </c>
      <c r="B63" s="49" t="s">
        <v>56</v>
      </c>
      <c r="C63" s="8">
        <f t="shared" si="1"/>
        <v>16624196</v>
      </c>
      <c r="D63" s="130">
        <v>15006912</v>
      </c>
      <c r="E63" s="136"/>
      <c r="F63" s="142"/>
      <c r="G63" s="152">
        <v>37151</v>
      </c>
      <c r="H63" s="156">
        <v>40184</v>
      </c>
      <c r="I63" s="152"/>
      <c r="J63" s="156"/>
      <c r="K63" s="134"/>
      <c r="L63" s="112">
        <f>135225+4121</f>
        <v>139346</v>
      </c>
      <c r="M63" s="26">
        <f>849+7141+2570+8745+188+100+3177+216+100+2416+550+5742+7029+497+617+7097+351+375+4918-4881</f>
        <v>47797</v>
      </c>
      <c r="N63" s="26"/>
      <c r="O63" s="26">
        <v>-1000</v>
      </c>
      <c r="P63" s="26"/>
      <c r="Q63" s="36"/>
      <c r="R63" s="36">
        <v>519</v>
      </c>
      <c r="S63" s="36">
        <v>63860</v>
      </c>
      <c r="T63" s="39">
        <v>154866</v>
      </c>
      <c r="U63" s="39">
        <v>21745</v>
      </c>
      <c r="V63" s="27"/>
      <c r="W63" s="27"/>
      <c r="X63" s="27"/>
      <c r="Y63" s="26"/>
      <c r="Z63" s="26"/>
      <c r="AA63" s="26"/>
      <c r="AB63" s="26"/>
      <c r="AC63" s="26"/>
      <c r="AD63" s="27">
        <v>0</v>
      </c>
      <c r="AE63" s="27"/>
      <c r="AF63" s="26"/>
      <c r="AG63" s="26">
        <v>259975</v>
      </c>
      <c r="AH63" s="26"/>
      <c r="AI63" s="26"/>
      <c r="AJ63" s="26"/>
      <c r="AK63" s="26"/>
      <c r="AL63" s="26"/>
      <c r="AM63" s="26"/>
      <c r="AN63" s="26">
        <v>25000</v>
      </c>
      <c r="AO63" s="26">
        <v>99023</v>
      </c>
      <c r="AP63" s="26">
        <v>4801</v>
      </c>
      <c r="AQ63" s="26">
        <v>31239</v>
      </c>
      <c r="AR63" s="26">
        <v>36604</v>
      </c>
      <c r="AS63" s="26"/>
      <c r="AT63" s="26"/>
      <c r="AU63" s="36">
        <v>158328</v>
      </c>
      <c r="AV63" s="36"/>
      <c r="AW63" s="36"/>
      <c r="AX63" s="36"/>
      <c r="AY63" s="26"/>
      <c r="AZ63" s="87"/>
      <c r="BA63" s="87"/>
      <c r="BB63" s="87"/>
      <c r="BC63" s="87">
        <v>40000</v>
      </c>
      <c r="BD63" s="87"/>
      <c r="BE63" s="87"/>
      <c r="BF63" s="87"/>
      <c r="BG63" s="39"/>
      <c r="BH63" s="39"/>
      <c r="BI63" s="39"/>
      <c r="BJ63" s="39"/>
      <c r="BK63" s="39"/>
      <c r="BL63" s="39"/>
      <c r="BM63" s="39"/>
      <c r="BN63" s="36"/>
      <c r="BO63" s="36"/>
      <c r="BP63" s="36"/>
      <c r="BQ63" s="36"/>
      <c r="BR63" s="36"/>
      <c r="BS63" s="36">
        <v>2000</v>
      </c>
      <c r="BT63" s="36"/>
      <c r="BU63" s="36"/>
      <c r="BV63" s="36"/>
      <c r="BW63" s="36"/>
      <c r="BX63" s="36"/>
      <c r="BY63" s="36"/>
      <c r="BZ63" s="36"/>
      <c r="CA63" s="26">
        <v>23860</v>
      </c>
      <c r="CB63" s="26"/>
      <c r="CC63" s="26"/>
      <c r="CD63" s="26">
        <v>100484</v>
      </c>
      <c r="CE63" s="26">
        <v>64797</v>
      </c>
      <c r="CF63" s="26">
        <v>33316</v>
      </c>
      <c r="CG63" s="26"/>
      <c r="CH63" s="26"/>
      <c r="CI63" s="26">
        <v>26734</v>
      </c>
      <c r="CJ63" s="26"/>
      <c r="CK63" s="26"/>
      <c r="CL63" s="26"/>
      <c r="CM63" s="26"/>
      <c r="CN63" s="26"/>
      <c r="CO63" s="26"/>
      <c r="CP63" s="26"/>
      <c r="CQ63" s="26">
        <v>42903</v>
      </c>
      <c r="CR63" s="26">
        <v>163752</v>
      </c>
    </row>
    <row r="64" spans="1:96" s="9" customFormat="1" x14ac:dyDescent="0.3">
      <c r="A64" s="11">
        <v>896</v>
      </c>
      <c r="B64" s="49" t="s">
        <v>57</v>
      </c>
      <c r="C64" s="8">
        <f t="shared" si="1"/>
        <v>23236834</v>
      </c>
      <c r="D64" s="130">
        <v>20577211</v>
      </c>
      <c r="E64" s="136"/>
      <c r="F64" s="142"/>
      <c r="G64" s="152">
        <v>115689</v>
      </c>
      <c r="H64" s="156"/>
      <c r="I64" s="152"/>
      <c r="J64" s="156"/>
      <c r="K64" s="134"/>
      <c r="L64" s="112"/>
      <c r="M64" s="26">
        <f>381645+1320+550+19068+2774+2763+60282+290+2676+5526+4899+55000-33877</f>
        <v>502916</v>
      </c>
      <c r="N64" s="26"/>
      <c r="O64" s="26"/>
      <c r="P64" s="26">
        <v>500</v>
      </c>
      <c r="Q64" s="36">
        <v>210358</v>
      </c>
      <c r="R64" s="36">
        <v>38742</v>
      </c>
      <c r="S64" s="36">
        <v>116386</v>
      </c>
      <c r="T64" s="39">
        <v>19</v>
      </c>
      <c r="U64" s="39">
        <v>24864</v>
      </c>
      <c r="V64" s="27"/>
      <c r="W64" s="27"/>
      <c r="X64" s="27"/>
      <c r="Y64" s="26"/>
      <c r="Z64" s="26"/>
      <c r="AA64" s="26"/>
      <c r="AB64" s="26"/>
      <c r="AC64" s="26"/>
      <c r="AD64" s="27">
        <v>50000</v>
      </c>
      <c r="AE64" s="27"/>
      <c r="AF64" s="26"/>
      <c r="AG64" s="26">
        <v>431812</v>
      </c>
      <c r="AH64" s="26"/>
      <c r="AI64" s="26"/>
      <c r="AJ64" s="26"/>
      <c r="AK64" s="26"/>
      <c r="AL64" s="26"/>
      <c r="AM64" s="26"/>
      <c r="AN64" s="26">
        <v>25000</v>
      </c>
      <c r="AO64" s="26">
        <v>253450</v>
      </c>
      <c r="AP64" s="26">
        <v>12117</v>
      </c>
      <c r="AQ64" s="26">
        <v>25609</v>
      </c>
      <c r="AR64" s="26">
        <v>39958</v>
      </c>
      <c r="AS64" s="26"/>
      <c r="AT64" s="26"/>
      <c r="AU64" s="36"/>
      <c r="AV64" s="36">
        <v>211104</v>
      </c>
      <c r="AW64" s="36"/>
      <c r="AX64" s="36"/>
      <c r="AY64" s="26"/>
      <c r="AZ64" s="87"/>
      <c r="BA64" s="87">
        <v>7000</v>
      </c>
      <c r="BB64" s="87"/>
      <c r="BC64" s="87">
        <v>40000</v>
      </c>
      <c r="BD64" s="87"/>
      <c r="BE64" s="87"/>
      <c r="BF64" s="87"/>
      <c r="BG64" s="39"/>
      <c r="BH64" s="39"/>
      <c r="BI64" s="39"/>
      <c r="BJ64" s="39"/>
      <c r="BK64" s="39"/>
      <c r="BL64" s="39"/>
      <c r="BM64" s="39"/>
      <c r="BN64" s="36"/>
      <c r="BO64" s="36"/>
      <c r="BP64" s="36"/>
      <c r="BQ64" s="36"/>
      <c r="BR64" s="36"/>
      <c r="BS64" s="36">
        <v>16000</v>
      </c>
      <c r="BT64" s="36"/>
      <c r="BU64" s="36"/>
      <c r="BV64" s="36"/>
      <c r="BW64" s="36"/>
      <c r="BX64" s="36"/>
      <c r="BY64" s="36"/>
      <c r="BZ64" s="36"/>
      <c r="CA64" s="26">
        <v>31955</v>
      </c>
      <c r="CB64" s="26"/>
      <c r="CC64" s="26"/>
      <c r="CD64" s="26">
        <v>91430</v>
      </c>
      <c r="CE64" s="26">
        <v>71975</v>
      </c>
      <c r="CF64" s="26">
        <v>42961</v>
      </c>
      <c r="CG64" s="26">
        <v>37870</v>
      </c>
      <c r="CH64" s="26"/>
      <c r="CI64" s="26">
        <v>31810</v>
      </c>
      <c r="CJ64" s="26"/>
      <c r="CK64" s="26"/>
      <c r="CL64" s="26"/>
      <c r="CM64" s="26"/>
      <c r="CN64" s="26"/>
      <c r="CO64" s="26"/>
      <c r="CP64" s="26"/>
      <c r="CQ64" s="26"/>
      <c r="CR64" s="26">
        <v>230098</v>
      </c>
    </row>
    <row r="65" spans="1:96" s="9" customFormat="1" x14ac:dyDescent="0.3">
      <c r="A65" s="11">
        <v>898</v>
      </c>
      <c r="B65" s="49" t="s">
        <v>58</v>
      </c>
      <c r="C65" s="8">
        <f t="shared" si="1"/>
        <v>14116519</v>
      </c>
      <c r="D65" s="131">
        <v>12876250</v>
      </c>
      <c r="E65" s="137"/>
      <c r="F65" s="143"/>
      <c r="G65" s="155">
        <v>5668</v>
      </c>
      <c r="H65" s="156"/>
      <c r="I65" s="152"/>
      <c r="J65" s="156"/>
      <c r="K65" s="134"/>
      <c r="L65" s="112"/>
      <c r="M65" s="27">
        <f>378+1320+3971+23100+23100+20917+24668+178+178+20213+1232+8536-11255</f>
        <v>116536</v>
      </c>
      <c r="N65" s="27"/>
      <c r="O65" s="27"/>
      <c r="P65" s="27"/>
      <c r="Q65" s="37">
        <v>167439</v>
      </c>
      <c r="R65" s="37">
        <v>17800</v>
      </c>
      <c r="S65" s="37">
        <v>3</v>
      </c>
      <c r="T65" s="40">
        <v>107740</v>
      </c>
      <c r="U65" s="40">
        <v>18143</v>
      </c>
      <c r="V65" s="65"/>
      <c r="W65" s="65"/>
      <c r="X65" s="27"/>
      <c r="Y65" s="27"/>
      <c r="Z65" s="27"/>
      <c r="AA65" s="27"/>
      <c r="AB65" s="27"/>
      <c r="AC65" s="27"/>
      <c r="AD65" s="27">
        <v>25000</v>
      </c>
      <c r="AE65" s="27"/>
      <c r="AF65" s="27"/>
      <c r="AG65" s="26">
        <v>209557</v>
      </c>
      <c r="AH65" s="26"/>
      <c r="AI65" s="26"/>
      <c r="AJ65" s="26"/>
      <c r="AK65" s="26"/>
      <c r="AL65" s="27"/>
      <c r="AM65" s="27"/>
      <c r="AN65" s="27">
        <v>25000</v>
      </c>
      <c r="AO65" s="27">
        <v>99944</v>
      </c>
      <c r="AP65" s="27">
        <v>4777</v>
      </c>
      <c r="AQ65" s="27"/>
      <c r="AR65" s="27">
        <v>0</v>
      </c>
      <c r="AS65" s="27"/>
      <c r="AT65" s="27"/>
      <c r="AU65" s="37"/>
      <c r="AV65" s="37"/>
      <c r="AW65" s="36"/>
      <c r="AX65" s="36"/>
      <c r="AY65" s="26">
        <v>3002</v>
      </c>
      <c r="AZ65" s="87">
        <v>2050</v>
      </c>
      <c r="BA65" s="87">
        <v>6000</v>
      </c>
      <c r="BB65" s="87"/>
      <c r="BC65" s="87">
        <v>40000</v>
      </c>
      <c r="BD65" s="87"/>
      <c r="BE65" s="87"/>
      <c r="BF65" s="87"/>
      <c r="BG65" s="40"/>
      <c r="BH65" s="40"/>
      <c r="BI65" s="40"/>
      <c r="BJ65" s="40"/>
      <c r="BK65" s="40"/>
      <c r="BL65" s="40"/>
      <c r="BM65" s="40"/>
      <c r="BN65" s="37"/>
      <c r="BO65" s="36">
        <v>25000</v>
      </c>
      <c r="BP65" s="36"/>
      <c r="BQ65" s="36"/>
      <c r="BR65" s="36"/>
      <c r="BS65" s="36">
        <v>3000</v>
      </c>
      <c r="BT65" s="36">
        <v>10000</v>
      </c>
      <c r="BU65" s="36"/>
      <c r="BV65" s="36"/>
      <c r="BW65" s="36"/>
      <c r="BX65" s="36"/>
      <c r="BY65" s="36"/>
      <c r="BZ65" s="36"/>
      <c r="CA65" s="26">
        <v>31955</v>
      </c>
      <c r="CB65" s="26"/>
      <c r="CC65" s="26"/>
      <c r="CD65" s="26">
        <v>17159</v>
      </c>
      <c r="CE65" s="26">
        <v>59543</v>
      </c>
      <c r="CF65" s="26">
        <v>26258</v>
      </c>
      <c r="CG65" s="26">
        <v>23691</v>
      </c>
      <c r="CH65" s="26"/>
      <c r="CI65" s="26">
        <v>22007</v>
      </c>
      <c r="CJ65" s="26"/>
      <c r="CK65" s="26"/>
      <c r="CL65" s="26"/>
      <c r="CM65" s="27"/>
      <c r="CN65" s="27"/>
      <c r="CO65" s="27"/>
      <c r="CP65" s="27"/>
      <c r="CQ65" s="27">
        <v>35000</v>
      </c>
      <c r="CR65" s="27">
        <v>137997</v>
      </c>
    </row>
    <row r="66" spans="1:96" s="10" customFormat="1" ht="15" thickBot="1" x14ac:dyDescent="0.35">
      <c r="A66" s="50"/>
      <c r="B66" s="51" t="s">
        <v>0</v>
      </c>
      <c r="C66" s="41">
        <f>SUM(C8:C65)</f>
        <v>1712474684</v>
      </c>
      <c r="D66" s="132">
        <f>SUM(D8:D65)</f>
        <v>1556828735</v>
      </c>
      <c r="E66" s="138">
        <f>SUM(E8:E65)</f>
        <v>-114417</v>
      </c>
      <c r="F66" s="138">
        <f t="shared" ref="F66:BG66" si="2">SUM(F8:F65)</f>
        <v>1054102</v>
      </c>
      <c r="G66" s="41">
        <f t="shared" si="2"/>
        <v>2568305</v>
      </c>
      <c r="H66" s="41">
        <f t="shared" si="2"/>
        <v>2546257</v>
      </c>
      <c r="I66" s="41">
        <f t="shared" si="2"/>
        <v>-989</v>
      </c>
      <c r="J66" s="172">
        <f t="shared" si="2"/>
        <v>1391537</v>
      </c>
      <c r="K66" s="173">
        <f t="shared" si="2"/>
        <v>99905</v>
      </c>
      <c r="L66" s="133">
        <f t="shared" si="2"/>
        <v>407380</v>
      </c>
      <c r="M66" s="42">
        <f t="shared" si="2"/>
        <v>6011453</v>
      </c>
      <c r="N66" s="42">
        <f t="shared" si="2"/>
        <v>32033</v>
      </c>
      <c r="O66" s="42">
        <f t="shared" si="2"/>
        <v>-12865</v>
      </c>
      <c r="P66" s="42">
        <f t="shared" si="2"/>
        <v>12865</v>
      </c>
      <c r="Q66" s="42">
        <f t="shared" si="2"/>
        <v>26421305</v>
      </c>
      <c r="R66" s="42">
        <f t="shared" si="2"/>
        <v>605411</v>
      </c>
      <c r="S66" s="42">
        <f t="shared" si="2"/>
        <v>3719353</v>
      </c>
      <c r="T66" s="42">
        <f t="shared" si="2"/>
        <v>10086181</v>
      </c>
      <c r="U66" s="42">
        <f t="shared" si="2"/>
        <v>2000000</v>
      </c>
      <c r="V66" s="42">
        <f t="shared" si="2"/>
        <v>652</v>
      </c>
      <c r="W66" s="42">
        <f t="shared" si="2"/>
        <v>3000</v>
      </c>
      <c r="X66" s="42">
        <f>SUM(X8:X65)</f>
        <v>50000</v>
      </c>
      <c r="Y66" s="42">
        <f t="shared" si="2"/>
        <v>650000</v>
      </c>
      <c r="Z66" s="42">
        <f t="shared" si="2"/>
        <v>-43000</v>
      </c>
      <c r="AA66" s="42">
        <f t="shared" si="2"/>
        <v>43000</v>
      </c>
      <c r="AB66" s="42">
        <f t="shared" si="2"/>
        <v>-2100</v>
      </c>
      <c r="AC66" s="42">
        <f t="shared" si="2"/>
        <v>2100</v>
      </c>
      <c r="AD66" s="42">
        <f t="shared" si="2"/>
        <v>2000000</v>
      </c>
      <c r="AE66" s="42">
        <f t="shared" si="2"/>
        <v>-1018900</v>
      </c>
      <c r="AF66" s="42">
        <f t="shared" si="2"/>
        <v>557433</v>
      </c>
      <c r="AG66" s="42">
        <f t="shared" si="2"/>
        <v>25468722</v>
      </c>
      <c r="AH66" s="42">
        <f t="shared" si="2"/>
        <v>44945</v>
      </c>
      <c r="AI66" s="42">
        <f t="shared" si="2"/>
        <v>1077</v>
      </c>
      <c r="AJ66" s="42">
        <f t="shared" si="2"/>
        <v>3230</v>
      </c>
      <c r="AK66" s="42">
        <f t="shared" si="2"/>
        <v>15105</v>
      </c>
      <c r="AL66" s="42">
        <f t="shared" si="2"/>
        <v>135000</v>
      </c>
      <c r="AM66" s="42">
        <f t="shared" si="2"/>
        <v>250000</v>
      </c>
      <c r="AN66" s="42">
        <f t="shared" si="2"/>
        <v>975000</v>
      </c>
      <c r="AO66" s="42">
        <f t="shared" si="2"/>
        <v>14043691</v>
      </c>
      <c r="AP66" s="42">
        <f t="shared" si="2"/>
        <v>677899</v>
      </c>
      <c r="AQ66" s="42">
        <f t="shared" si="2"/>
        <v>907337</v>
      </c>
      <c r="AR66" s="42">
        <f t="shared" si="2"/>
        <v>1388227</v>
      </c>
      <c r="AS66" s="42">
        <f t="shared" si="2"/>
        <v>150000</v>
      </c>
      <c r="AT66" s="42">
        <f t="shared" si="2"/>
        <v>300000</v>
      </c>
      <c r="AU66" s="42">
        <f t="shared" si="2"/>
        <v>3124340</v>
      </c>
      <c r="AV66" s="42">
        <f t="shared" si="2"/>
        <v>1438146</v>
      </c>
      <c r="AW66" s="42">
        <f t="shared" si="2"/>
        <v>237492</v>
      </c>
      <c r="AX66" s="42">
        <f t="shared" si="2"/>
        <v>6300</v>
      </c>
      <c r="AY66" s="42">
        <f t="shared" si="2"/>
        <v>106962</v>
      </c>
      <c r="AZ66" s="42">
        <f t="shared" si="2"/>
        <v>14325</v>
      </c>
      <c r="BA66" s="42">
        <f t="shared" si="2"/>
        <v>146000</v>
      </c>
      <c r="BB66" s="42">
        <f t="shared" si="2"/>
        <v>14894</v>
      </c>
      <c r="BC66" s="42">
        <f>SUM(BC8:BC65)</f>
        <v>2000000</v>
      </c>
      <c r="BD66" s="42">
        <f>SUM(BD8:BD65)</f>
        <v>-120000</v>
      </c>
      <c r="BE66" s="42">
        <f>SUM(BE8:BE65)</f>
        <v>-120000</v>
      </c>
      <c r="BF66" s="42">
        <f>SUM(BF8:BF65)</f>
        <v>240000</v>
      </c>
      <c r="BG66" s="42">
        <f t="shared" si="2"/>
        <v>17562</v>
      </c>
      <c r="BH66" s="42">
        <f t="shared" ref="BH66:BK66" si="3">SUM(BH8:BH65)</f>
        <v>13000</v>
      </c>
      <c r="BI66" s="42">
        <f t="shared" si="3"/>
        <v>78238</v>
      </c>
      <c r="BJ66" s="42">
        <f t="shared" si="3"/>
        <v>-136</v>
      </c>
      <c r="BK66" s="42">
        <f t="shared" si="3"/>
        <v>-24000</v>
      </c>
      <c r="BL66" s="42">
        <f>SUM(BL8:BL65)</f>
        <v>12853</v>
      </c>
      <c r="BM66" s="42">
        <f>SUM(BM8:BM65)</f>
        <v>15657</v>
      </c>
      <c r="BN66" s="42">
        <f t="shared" ref="BN66:CL66" si="4">SUM(BN8:BN65)</f>
        <v>4068047</v>
      </c>
      <c r="BO66" s="42">
        <f t="shared" si="4"/>
        <v>240768</v>
      </c>
      <c r="BP66" s="42">
        <f t="shared" si="4"/>
        <v>-120000</v>
      </c>
      <c r="BQ66" s="42">
        <f t="shared" si="4"/>
        <v>1771</v>
      </c>
      <c r="BR66" s="42">
        <f t="shared" si="4"/>
        <v>130439</v>
      </c>
      <c r="BS66" s="42">
        <f t="shared" si="4"/>
        <v>395000</v>
      </c>
      <c r="BT66" s="42">
        <f t="shared" si="4"/>
        <v>27883</v>
      </c>
      <c r="BU66" s="42">
        <f t="shared" si="4"/>
        <v>43884</v>
      </c>
      <c r="BV66" s="42">
        <f t="shared" si="4"/>
        <v>14039</v>
      </c>
      <c r="BW66" s="42">
        <f t="shared" si="4"/>
        <v>3923</v>
      </c>
      <c r="BX66" s="42">
        <f t="shared" si="4"/>
        <v>1828</v>
      </c>
      <c r="BY66" s="42">
        <f t="shared" si="4"/>
        <v>8338</v>
      </c>
      <c r="BZ66" s="42">
        <f t="shared" si="4"/>
        <v>170000</v>
      </c>
      <c r="CA66" s="42">
        <f>SUM(CA8:CA65)</f>
        <v>1700000</v>
      </c>
      <c r="CB66" s="42">
        <f t="shared" si="4"/>
        <v>27815</v>
      </c>
      <c r="CC66" s="42">
        <f t="shared" si="4"/>
        <v>-27815</v>
      </c>
      <c r="CD66" s="42">
        <f t="shared" si="4"/>
        <v>8461465</v>
      </c>
      <c r="CE66" s="42">
        <f t="shared" si="4"/>
        <v>4925000</v>
      </c>
      <c r="CF66" s="42">
        <f t="shared" si="4"/>
        <v>3500000</v>
      </c>
      <c r="CG66" s="42">
        <f t="shared" si="4"/>
        <v>2418887</v>
      </c>
      <c r="CH66" s="42">
        <f t="shared" si="4"/>
        <v>16480</v>
      </c>
      <c r="CI66" s="42">
        <f t="shared" si="4"/>
        <v>2889652</v>
      </c>
      <c r="CJ66" s="42">
        <f t="shared" si="4"/>
        <v>91299</v>
      </c>
      <c r="CK66" s="42">
        <f t="shared" si="4"/>
        <v>61364</v>
      </c>
      <c r="CL66" s="42">
        <f t="shared" si="4"/>
        <v>2404</v>
      </c>
      <c r="CM66" s="42">
        <f t="shared" ref="CM66:CP66" si="5">SUM(CM8:CM65)</f>
        <v>149100</v>
      </c>
      <c r="CN66" s="42">
        <f t="shared" si="5"/>
        <v>50000</v>
      </c>
      <c r="CO66" s="42">
        <f t="shared" si="5"/>
        <v>18998</v>
      </c>
      <c r="CP66" s="42">
        <f t="shared" si="5"/>
        <v>412340</v>
      </c>
      <c r="CQ66" s="42">
        <f>SUM(CQ8:CQ65)</f>
        <v>809999</v>
      </c>
      <c r="CR66" s="42">
        <f>SUM(CR8:CR65)</f>
        <v>14521174</v>
      </c>
    </row>
    <row r="67" spans="1:96" s="53" customFormat="1" ht="15" thickTop="1" x14ac:dyDescent="0.3">
      <c r="C67" s="70"/>
      <c r="D67" s="54"/>
      <c r="E67" s="70"/>
      <c r="F67" s="54"/>
      <c r="G67" s="54"/>
      <c r="H67" s="54"/>
      <c r="I67" s="54"/>
      <c r="J67" s="54"/>
      <c r="K67" s="54"/>
      <c r="L67" s="54"/>
      <c r="M67" s="3"/>
      <c r="N67" s="55"/>
      <c r="O67" s="55"/>
      <c r="P67" s="55"/>
      <c r="Q67" s="57"/>
      <c r="R67" s="57"/>
      <c r="S67" s="57"/>
      <c r="T67" s="57"/>
      <c r="U67" s="57"/>
      <c r="V67" s="66"/>
      <c r="W67" s="66"/>
      <c r="X67" s="66"/>
      <c r="Y67" s="70"/>
      <c r="Z67" s="70"/>
      <c r="AA67" s="70"/>
      <c r="AB67" s="70"/>
      <c r="AC67" s="70"/>
      <c r="AD67" s="118"/>
      <c r="AE67" s="118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70"/>
      <c r="AZ67" s="70"/>
      <c r="BA67" s="70"/>
      <c r="BB67" s="70"/>
      <c r="BC67" s="70"/>
      <c r="BD67" s="70"/>
      <c r="BE67" s="70"/>
      <c r="BF67" s="70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70"/>
      <c r="CN67" s="70"/>
      <c r="CO67" s="70"/>
      <c r="CP67" s="70"/>
      <c r="CQ67" s="66"/>
      <c r="CR67" s="66"/>
    </row>
    <row r="68" spans="1:96" x14ac:dyDescent="0.3">
      <c r="M68" s="28"/>
      <c r="N68" s="28"/>
      <c r="O68" s="66"/>
      <c r="P68" s="66"/>
      <c r="Q68" s="70"/>
      <c r="R68" s="70"/>
      <c r="S68" s="70"/>
      <c r="T68" s="70"/>
      <c r="U68" s="118"/>
      <c r="Y68" s="66"/>
      <c r="Z68" s="66"/>
      <c r="AA68" s="66"/>
      <c r="AB68" s="66"/>
      <c r="AC68" s="66"/>
      <c r="AD68" s="66"/>
      <c r="AE68" s="66"/>
      <c r="AR68" s="70"/>
      <c r="AS68" s="70"/>
      <c r="AT68" s="70"/>
      <c r="AU68" s="70"/>
      <c r="BB68" s="66"/>
      <c r="BC68" s="66"/>
      <c r="BD68" s="66"/>
      <c r="BE68" s="66"/>
      <c r="BF68" s="66"/>
      <c r="CF68" s="70"/>
      <c r="CG68" s="70"/>
      <c r="CH68" s="70"/>
      <c r="CL68" s="2"/>
      <c r="CM68" s="2"/>
      <c r="CN68" s="2"/>
      <c r="CO68" s="2"/>
      <c r="CP68" s="2"/>
      <c r="CQ68" s="2"/>
      <c r="CR68" s="2"/>
    </row>
    <row r="69" spans="1:96" x14ac:dyDescent="0.3">
      <c r="B69" s="47"/>
      <c r="M69" s="28"/>
      <c r="N69" s="28"/>
      <c r="O69" s="66"/>
      <c r="P69" s="66"/>
      <c r="Q69" s="70"/>
      <c r="R69" s="70"/>
      <c r="S69" s="70"/>
      <c r="T69" s="70"/>
      <c r="U69" s="118"/>
      <c r="Y69" s="66"/>
      <c r="Z69" s="66"/>
      <c r="AA69" s="66"/>
      <c r="AB69" s="66"/>
      <c r="AC69" s="66"/>
      <c r="AD69" s="66"/>
      <c r="AE69" s="66"/>
      <c r="AR69" s="70"/>
      <c r="AS69" s="70"/>
      <c r="AT69" s="70"/>
      <c r="AU69" s="70"/>
      <c r="BB69" s="66"/>
      <c r="BC69" s="66"/>
      <c r="BD69" s="66"/>
      <c r="BE69" s="66"/>
      <c r="BF69" s="66"/>
      <c r="CF69" s="70"/>
      <c r="CG69" s="70"/>
      <c r="CH69" s="70"/>
      <c r="CL69" s="2"/>
      <c r="CM69" s="2"/>
      <c r="CN69" s="2"/>
      <c r="CO69" s="2"/>
      <c r="CP69" s="2"/>
      <c r="CQ69" s="2"/>
      <c r="CR69" s="2"/>
    </row>
    <row r="70" spans="1:96" x14ac:dyDescent="0.3">
      <c r="B70" s="53"/>
      <c r="M70" s="28"/>
      <c r="N70" s="28"/>
      <c r="O70" s="66"/>
      <c r="P70" s="66"/>
      <c r="Q70" s="70"/>
      <c r="R70" s="70"/>
      <c r="S70" s="70"/>
      <c r="T70" s="70"/>
      <c r="U70" s="118"/>
      <c r="Y70" s="66"/>
      <c r="Z70" s="66"/>
      <c r="AA70" s="66"/>
      <c r="AB70" s="66"/>
      <c r="AC70" s="66"/>
      <c r="AD70" s="66"/>
      <c r="AE70" s="66"/>
      <c r="AR70" s="70"/>
      <c r="AS70" s="70"/>
      <c r="AT70" s="70"/>
      <c r="AU70" s="70"/>
      <c r="BB70" s="66"/>
      <c r="BC70" s="66"/>
      <c r="BD70" s="66"/>
      <c r="BE70" s="66"/>
      <c r="BF70" s="66"/>
      <c r="CF70" s="70"/>
      <c r="CG70" s="70"/>
      <c r="CH70" s="70"/>
      <c r="CL70" s="2"/>
      <c r="CM70" s="2"/>
      <c r="CN70" s="2"/>
      <c r="CO70" s="2"/>
      <c r="CP70" s="2"/>
      <c r="CQ70" s="2"/>
      <c r="CR70" s="2"/>
    </row>
    <row r="71" spans="1:96" x14ac:dyDescent="0.3">
      <c r="B71" s="58"/>
      <c r="C71" s="20"/>
      <c r="D71" s="20"/>
      <c r="F71" s="20"/>
      <c r="G71" s="20"/>
      <c r="H71" s="20"/>
      <c r="I71" s="20"/>
      <c r="J71" s="20"/>
      <c r="K71" s="20"/>
      <c r="L71" s="20"/>
      <c r="M71" s="28"/>
      <c r="N71" s="28"/>
      <c r="O71" s="66"/>
      <c r="P71" s="66"/>
      <c r="Q71" s="70"/>
      <c r="R71" s="70"/>
      <c r="S71" s="70"/>
      <c r="T71" s="70"/>
      <c r="U71" s="118"/>
      <c r="Y71" s="66"/>
      <c r="Z71" s="66"/>
      <c r="AA71" s="66"/>
      <c r="AB71" s="66"/>
      <c r="AC71" s="66"/>
      <c r="AD71" s="66"/>
      <c r="AE71" s="66"/>
      <c r="AR71" s="70"/>
      <c r="AS71" s="70"/>
      <c r="AT71" s="70"/>
      <c r="AU71" s="70"/>
      <c r="BB71" s="66"/>
      <c r="BC71" s="66"/>
      <c r="BD71" s="66"/>
      <c r="BE71" s="66"/>
      <c r="BF71" s="66"/>
      <c r="CF71" s="70"/>
      <c r="CG71" s="70"/>
      <c r="CH71" s="70"/>
      <c r="CL71" s="2"/>
      <c r="CM71" s="2"/>
      <c r="CN71" s="2"/>
      <c r="CO71" s="2"/>
      <c r="CP71" s="2"/>
      <c r="CQ71" s="2"/>
      <c r="CR71" s="2"/>
    </row>
    <row r="72" spans="1:96" x14ac:dyDescent="0.3">
      <c r="B72" s="58"/>
      <c r="C72" s="20"/>
      <c r="D72" s="20"/>
      <c r="F72" s="20"/>
      <c r="G72" s="20"/>
      <c r="H72" s="20"/>
      <c r="I72" s="20"/>
      <c r="J72" s="20"/>
      <c r="K72" s="20"/>
      <c r="L72" s="20"/>
      <c r="M72" s="28"/>
      <c r="N72" s="28"/>
      <c r="O72" s="66"/>
      <c r="P72" s="66"/>
      <c r="Q72" s="70"/>
      <c r="R72" s="70"/>
      <c r="S72" s="70"/>
      <c r="T72" s="70"/>
      <c r="U72" s="118"/>
      <c r="Y72" s="66"/>
      <c r="Z72" s="66"/>
      <c r="AA72" s="66"/>
      <c r="AB72" s="66"/>
      <c r="AC72" s="66"/>
      <c r="AD72" s="66"/>
      <c r="AE72" s="66"/>
      <c r="AR72" s="70"/>
      <c r="AS72" s="70"/>
      <c r="AT72" s="70"/>
      <c r="AU72" s="70"/>
      <c r="BB72" s="66"/>
      <c r="BC72" s="66"/>
      <c r="BD72" s="66"/>
      <c r="BE72" s="66"/>
      <c r="BF72" s="66"/>
      <c r="CF72" s="70"/>
      <c r="CG72" s="70"/>
      <c r="CH72" s="70"/>
      <c r="CL72" s="2"/>
      <c r="CM72" s="2"/>
      <c r="CN72" s="2"/>
      <c r="CO72" s="2"/>
      <c r="CP72" s="2"/>
      <c r="CQ72" s="2"/>
      <c r="CR72" s="2"/>
    </row>
    <row r="73" spans="1:96" s="13" customFormat="1" x14ac:dyDescent="0.3">
      <c r="C73" s="32"/>
      <c r="D73" s="33"/>
      <c r="E73" s="75"/>
      <c r="F73" s="33"/>
      <c r="G73" s="33"/>
      <c r="H73" s="33"/>
      <c r="I73" s="33"/>
      <c r="J73" s="33"/>
      <c r="K73" s="33"/>
      <c r="L73" s="32"/>
      <c r="M73" s="29"/>
      <c r="N73" s="29"/>
      <c r="O73" s="29"/>
      <c r="P73" s="66"/>
      <c r="Q73" s="66"/>
      <c r="R73" s="70"/>
      <c r="S73" s="70"/>
      <c r="T73" s="70"/>
      <c r="U73" s="70"/>
      <c r="V73" s="118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6"/>
      <c r="AM73" s="66"/>
      <c r="AN73" s="66"/>
      <c r="AO73" s="66"/>
      <c r="AP73" s="66"/>
      <c r="AQ73" s="66"/>
      <c r="AR73" s="66"/>
      <c r="AS73" s="75"/>
      <c r="AT73" s="75"/>
      <c r="AU73" s="75"/>
      <c r="AV73" s="75"/>
      <c r="AW73" s="66"/>
      <c r="AX73" s="66"/>
      <c r="AY73" s="66"/>
      <c r="AZ73" s="75"/>
      <c r="BA73" s="75"/>
      <c r="BB73" s="75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70"/>
      <c r="CH73" s="70"/>
      <c r="CI73" s="70"/>
      <c r="CJ73" s="66"/>
      <c r="CK73" s="66"/>
      <c r="CL73" s="66"/>
    </row>
    <row r="74" spans="1:96" s="17" customFormat="1" x14ac:dyDescent="0.3">
      <c r="C74" s="34"/>
      <c r="D74" s="34"/>
      <c r="E74" s="71"/>
      <c r="F74" s="34"/>
      <c r="G74" s="34"/>
      <c r="H74" s="34"/>
      <c r="I74" s="34"/>
      <c r="J74" s="34"/>
      <c r="K74" s="34"/>
      <c r="L74" s="34"/>
      <c r="M74" s="29"/>
      <c r="N74" s="29"/>
      <c r="O74" s="29"/>
      <c r="P74" s="66"/>
      <c r="Q74" s="66"/>
      <c r="R74" s="71"/>
      <c r="S74" s="71"/>
      <c r="T74" s="71"/>
      <c r="U74" s="71"/>
      <c r="V74" s="119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6"/>
      <c r="AM74" s="66"/>
      <c r="AN74" s="66"/>
      <c r="AO74" s="66"/>
      <c r="AP74" s="66"/>
      <c r="AQ74" s="66"/>
      <c r="AR74" s="66"/>
      <c r="AS74" s="71"/>
      <c r="AT74" s="71"/>
      <c r="AU74" s="71"/>
      <c r="AV74" s="71"/>
      <c r="AW74" s="66"/>
      <c r="AX74" s="66"/>
      <c r="AY74" s="66"/>
      <c r="AZ74" s="71"/>
      <c r="BA74" s="71"/>
      <c r="BB74" s="71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71"/>
      <c r="CH74" s="71"/>
      <c r="CI74" s="71"/>
      <c r="CJ74" s="66"/>
      <c r="CK74" s="66"/>
      <c r="CL74" s="66"/>
    </row>
    <row r="75" spans="1:96" s="17" customFormat="1" x14ac:dyDescent="0.3">
      <c r="C75" s="34"/>
      <c r="D75" s="34"/>
      <c r="E75" s="71"/>
      <c r="F75" s="34"/>
      <c r="G75" s="34"/>
      <c r="H75" s="34"/>
      <c r="I75" s="34"/>
      <c r="J75" s="34"/>
      <c r="K75" s="34"/>
      <c r="L75" s="34"/>
      <c r="M75" s="29"/>
      <c r="N75" s="29"/>
      <c r="O75" s="29"/>
      <c r="P75" s="66"/>
      <c r="Q75" s="66"/>
      <c r="R75" s="71"/>
      <c r="S75" s="71"/>
      <c r="T75" s="71"/>
      <c r="U75" s="71"/>
      <c r="V75" s="119"/>
      <c r="W75" s="66"/>
      <c r="X75" s="66"/>
      <c r="Y75" s="66"/>
      <c r="Z75" s="66"/>
      <c r="AA75" s="66"/>
      <c r="AB75" s="66"/>
      <c r="AC75" s="66"/>
      <c r="AD75" s="66"/>
      <c r="AE75" s="66"/>
      <c r="AF75" s="66"/>
      <c r="AG75" s="66"/>
      <c r="AH75" s="66"/>
      <c r="AI75" s="66"/>
      <c r="AJ75" s="66"/>
      <c r="AK75" s="66"/>
      <c r="AL75" s="66"/>
      <c r="AM75" s="66"/>
      <c r="AN75" s="66"/>
      <c r="AO75" s="66"/>
      <c r="AP75" s="66"/>
      <c r="AQ75" s="66"/>
      <c r="AR75" s="66"/>
      <c r="AS75" s="71"/>
      <c r="AT75" s="71"/>
      <c r="AU75" s="71"/>
      <c r="AV75" s="71"/>
      <c r="AW75" s="66"/>
      <c r="AX75" s="66"/>
      <c r="AY75" s="66"/>
      <c r="AZ75" s="71"/>
      <c r="BA75" s="71"/>
      <c r="BB75" s="71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71"/>
      <c r="CH75" s="71"/>
      <c r="CI75" s="71"/>
      <c r="CJ75" s="66"/>
      <c r="CK75" s="66"/>
      <c r="CL75" s="66"/>
    </row>
    <row r="76" spans="1:96" x14ac:dyDescent="0.3">
      <c r="C76" s="20"/>
      <c r="D76" s="20"/>
      <c r="F76" s="20"/>
      <c r="G76" s="20"/>
      <c r="H76" s="20"/>
      <c r="I76" s="20"/>
      <c r="J76" s="20"/>
      <c r="K76" s="20"/>
      <c r="L76" s="20"/>
      <c r="M76" s="28"/>
      <c r="N76" s="28"/>
      <c r="O76" s="28"/>
      <c r="P76" s="66"/>
      <c r="Q76" s="66"/>
      <c r="R76" s="70"/>
      <c r="S76" s="70"/>
      <c r="T76" s="70"/>
      <c r="U76" s="70"/>
      <c r="V76" s="118"/>
      <c r="Y76" s="66"/>
      <c r="Z76" s="66"/>
      <c r="AA76" s="66"/>
      <c r="AB76" s="66"/>
      <c r="AC76" s="66"/>
      <c r="AD76" s="66"/>
      <c r="AE76" s="66"/>
      <c r="AS76" s="70"/>
      <c r="AT76" s="70"/>
      <c r="AU76" s="70"/>
      <c r="AV76" s="70"/>
      <c r="AY76" s="66"/>
      <c r="BC76" s="66"/>
      <c r="BD76" s="66"/>
      <c r="BE76" s="66"/>
      <c r="BF76" s="66"/>
      <c r="CG76" s="70"/>
      <c r="CH76" s="70"/>
      <c r="CI76" s="70"/>
      <c r="CM76" s="2"/>
      <c r="CN76" s="2"/>
      <c r="CO76" s="2"/>
      <c r="CP76" s="2"/>
      <c r="CQ76" s="2"/>
      <c r="CR76" s="2"/>
    </row>
    <row r="77" spans="1:96" x14ac:dyDescent="0.3">
      <c r="C77" s="20"/>
      <c r="D77" s="20"/>
      <c r="F77" s="20"/>
      <c r="G77" s="20"/>
      <c r="H77" s="20"/>
      <c r="I77" s="20"/>
      <c r="J77" s="20"/>
      <c r="K77" s="20"/>
      <c r="L77" s="20"/>
      <c r="M77" s="28"/>
      <c r="N77" s="28"/>
      <c r="O77" s="28"/>
      <c r="P77" s="66"/>
      <c r="Q77" s="66"/>
      <c r="R77" s="70"/>
      <c r="S77" s="70"/>
      <c r="T77" s="70"/>
      <c r="U77" s="70"/>
      <c r="V77" s="118"/>
      <c r="Y77" s="66"/>
      <c r="Z77" s="66"/>
      <c r="AA77" s="66"/>
      <c r="AB77" s="66"/>
      <c r="AC77" s="66"/>
      <c r="AD77" s="66"/>
      <c r="AE77" s="66"/>
      <c r="AS77" s="70"/>
      <c r="AT77" s="70"/>
      <c r="AU77" s="70"/>
      <c r="AV77" s="70"/>
      <c r="AY77" s="66"/>
      <c r="BC77" s="66"/>
      <c r="BD77" s="66"/>
      <c r="BE77" s="66"/>
      <c r="BF77" s="66"/>
      <c r="CG77" s="70"/>
      <c r="CH77" s="70"/>
      <c r="CI77" s="70"/>
      <c r="CM77" s="2"/>
      <c r="CN77" s="2"/>
      <c r="CO77" s="2"/>
      <c r="CP77" s="2"/>
      <c r="CQ77" s="2"/>
      <c r="CR77" s="2"/>
    </row>
    <row r="78" spans="1:96" x14ac:dyDescent="0.3">
      <c r="C78" s="20"/>
      <c r="D78" s="20"/>
      <c r="F78" s="20"/>
      <c r="G78" s="20"/>
      <c r="H78" s="20"/>
      <c r="I78" s="20"/>
      <c r="J78" s="20"/>
      <c r="K78" s="20"/>
      <c r="L78" s="20"/>
      <c r="M78" s="20"/>
      <c r="N78" s="28"/>
      <c r="O78" s="28"/>
      <c r="P78" s="28"/>
      <c r="S78" s="66"/>
      <c r="T78" s="66"/>
      <c r="U78" s="70"/>
      <c r="V78" s="70"/>
      <c r="W78" s="70"/>
      <c r="X78" s="70"/>
      <c r="Y78" s="118"/>
      <c r="Z78" s="66"/>
      <c r="AA78" s="66"/>
      <c r="AB78" s="66"/>
      <c r="AC78" s="66"/>
      <c r="AD78" s="66"/>
      <c r="AE78" s="66"/>
      <c r="AV78" s="70"/>
      <c r="AW78" s="70"/>
      <c r="AX78" s="70"/>
      <c r="AZ78" s="66"/>
      <c r="BA78" s="66"/>
      <c r="BB78" s="66"/>
      <c r="CJ78" s="70"/>
      <c r="CK78" s="70"/>
      <c r="CL78" s="70"/>
      <c r="CM78" s="66"/>
      <c r="CN78" s="66"/>
      <c r="CO78" s="66"/>
      <c r="CP78" s="2"/>
      <c r="CQ78" s="2"/>
      <c r="CR78" s="2"/>
    </row>
    <row r="79" spans="1:96" x14ac:dyDescent="0.3">
      <c r="C79" s="20"/>
      <c r="D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96" x14ac:dyDescent="0.3">
      <c r="C80" s="20"/>
      <c r="D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</sheetData>
  <mergeCells count="4">
    <mergeCell ref="D4:D6"/>
    <mergeCell ref="C4:C6"/>
    <mergeCell ref="L4:P4"/>
    <mergeCell ref="Q4:T4"/>
  </mergeCells>
  <phoneticPr fontId="5" type="noConversion"/>
  <printOptions gridLines="1"/>
  <pageMargins left="0.7" right="0.7" top="0.75" bottom="0.75" header="0.3" footer="0.3"/>
  <pageSetup scale="6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D652-6795-4CDA-AAF9-68DFDA636A97}">
  <dimension ref="A1:B75"/>
  <sheetViews>
    <sheetView workbookViewId="0">
      <selection activeCell="F27" sqref="F27"/>
    </sheetView>
  </sheetViews>
  <sheetFormatPr defaultRowHeight="14.4" x14ac:dyDescent="0.3"/>
  <cols>
    <col min="1" max="1" width="8.88671875" style="2"/>
    <col min="2" max="2" width="32" style="2" bestFit="1" customWidth="1"/>
  </cols>
  <sheetData>
    <row r="1" spans="1:2" x14ac:dyDescent="0.3">
      <c r="A1" s="59" t="s">
        <v>178</v>
      </c>
      <c r="B1" s="44" t="s">
        <v>84</v>
      </c>
    </row>
    <row r="2" spans="1:2" x14ac:dyDescent="0.3">
      <c r="A2" s="1" t="s">
        <v>108</v>
      </c>
      <c r="B2" s="45"/>
    </row>
    <row r="3" spans="1:2" x14ac:dyDescent="0.3">
      <c r="A3" s="1" t="s">
        <v>108</v>
      </c>
      <c r="B3" s="45"/>
    </row>
    <row r="4" spans="1:2" x14ac:dyDescent="0.3">
      <c r="A4" s="5"/>
      <c r="B4" s="46"/>
    </row>
    <row r="5" spans="1:2" x14ac:dyDescent="0.3">
      <c r="A5" s="38"/>
      <c r="B5" s="47" t="s">
        <v>113</v>
      </c>
    </row>
    <row r="6" spans="1:2" x14ac:dyDescent="0.3">
      <c r="A6" s="5"/>
      <c r="B6" s="46"/>
    </row>
    <row r="7" spans="1:2" ht="15" thickBot="1" x14ac:dyDescent="0.35">
      <c r="A7" s="12" t="s">
        <v>61</v>
      </c>
      <c r="B7" s="48" t="s">
        <v>1</v>
      </c>
    </row>
    <row r="8" spans="1:2" x14ac:dyDescent="0.3">
      <c r="A8" s="11">
        <v>886</v>
      </c>
      <c r="B8" s="49" t="s">
        <v>2</v>
      </c>
    </row>
    <row r="9" spans="1:2" x14ac:dyDescent="0.3">
      <c r="A9" s="11">
        <v>802</v>
      </c>
      <c r="B9" s="49" t="s">
        <v>3</v>
      </c>
    </row>
    <row r="10" spans="1:2" x14ac:dyDescent="0.3">
      <c r="A10" s="11">
        <v>804</v>
      </c>
      <c r="B10" s="49" t="s">
        <v>4</v>
      </c>
    </row>
    <row r="11" spans="1:2" x14ac:dyDescent="0.3">
      <c r="A11" s="11">
        <v>806</v>
      </c>
      <c r="B11" s="49" t="s">
        <v>5</v>
      </c>
    </row>
    <row r="12" spans="1:2" x14ac:dyDescent="0.3">
      <c r="A12" s="11">
        <v>843</v>
      </c>
      <c r="B12" s="49" t="s">
        <v>6</v>
      </c>
    </row>
    <row r="13" spans="1:2" x14ac:dyDescent="0.3">
      <c r="A13" s="11">
        <v>807</v>
      </c>
      <c r="B13" s="49" t="s">
        <v>7</v>
      </c>
    </row>
    <row r="14" spans="1:2" x14ac:dyDescent="0.3">
      <c r="A14" s="11">
        <v>808</v>
      </c>
      <c r="B14" s="49" t="s">
        <v>8</v>
      </c>
    </row>
    <row r="15" spans="1:2" x14ac:dyDescent="0.3">
      <c r="A15" s="11">
        <v>810</v>
      </c>
      <c r="B15" s="49" t="s">
        <v>9</v>
      </c>
    </row>
    <row r="16" spans="1:2" x14ac:dyDescent="0.3">
      <c r="A16" s="11">
        <v>812</v>
      </c>
      <c r="B16" s="49" t="s">
        <v>10</v>
      </c>
    </row>
    <row r="17" spans="1:2" x14ac:dyDescent="0.3">
      <c r="A17" s="11">
        <v>814</v>
      </c>
      <c r="B17" s="49" t="s">
        <v>11</v>
      </c>
    </row>
    <row r="18" spans="1:2" x14ac:dyDescent="0.3">
      <c r="A18" s="11">
        <v>816</v>
      </c>
      <c r="B18" s="49" t="s">
        <v>12</v>
      </c>
    </row>
    <row r="19" spans="1:2" x14ac:dyDescent="0.3">
      <c r="A19" s="11">
        <v>818</v>
      </c>
      <c r="B19" s="49" t="s">
        <v>13</v>
      </c>
    </row>
    <row r="20" spans="1:2" x14ac:dyDescent="0.3">
      <c r="A20" s="11">
        <v>820</v>
      </c>
      <c r="B20" s="49" t="s">
        <v>14</v>
      </c>
    </row>
    <row r="21" spans="1:2" x14ac:dyDescent="0.3">
      <c r="A21" s="11">
        <v>858</v>
      </c>
      <c r="B21" s="49" t="s">
        <v>15</v>
      </c>
    </row>
    <row r="22" spans="1:2" x14ac:dyDescent="0.3">
      <c r="A22" s="11">
        <v>822</v>
      </c>
      <c r="B22" s="49" t="s">
        <v>16</v>
      </c>
    </row>
    <row r="23" spans="1:2" x14ac:dyDescent="0.3">
      <c r="A23" s="11">
        <v>824</v>
      </c>
      <c r="B23" s="49" t="s">
        <v>17</v>
      </c>
    </row>
    <row r="24" spans="1:2" x14ac:dyDescent="0.3">
      <c r="A24" s="11">
        <v>826</v>
      </c>
      <c r="B24" s="49" t="s">
        <v>123</v>
      </c>
    </row>
    <row r="25" spans="1:2" x14ac:dyDescent="0.3">
      <c r="A25" s="11">
        <v>828</v>
      </c>
      <c r="B25" s="49" t="s">
        <v>18</v>
      </c>
    </row>
    <row r="26" spans="1:2" x14ac:dyDescent="0.3">
      <c r="A26" s="11">
        <v>830</v>
      </c>
      <c r="B26" s="49" t="s">
        <v>19</v>
      </c>
    </row>
    <row r="27" spans="1:2" x14ac:dyDescent="0.3">
      <c r="A27" s="11">
        <v>832</v>
      </c>
      <c r="B27" s="49" t="s">
        <v>20</v>
      </c>
    </row>
    <row r="28" spans="1:2" x14ac:dyDescent="0.3">
      <c r="A28" s="11">
        <v>834</v>
      </c>
      <c r="B28" s="49" t="s">
        <v>21</v>
      </c>
    </row>
    <row r="29" spans="1:2" x14ac:dyDescent="0.3">
      <c r="A29" s="11">
        <v>836</v>
      </c>
      <c r="B29" s="49" t="s">
        <v>22</v>
      </c>
    </row>
    <row r="30" spans="1:2" x14ac:dyDescent="0.3">
      <c r="A30" s="11">
        <v>838</v>
      </c>
      <c r="B30" s="49" t="s">
        <v>23</v>
      </c>
    </row>
    <row r="31" spans="1:2" x14ac:dyDescent="0.3">
      <c r="A31" s="11">
        <v>840</v>
      </c>
      <c r="B31" s="49" t="s">
        <v>24</v>
      </c>
    </row>
    <row r="32" spans="1:2" x14ac:dyDescent="0.3">
      <c r="A32" s="11">
        <v>842</v>
      </c>
      <c r="B32" s="49" t="s">
        <v>25</v>
      </c>
    </row>
    <row r="33" spans="1:2" x14ac:dyDescent="0.3">
      <c r="A33" s="11">
        <v>844</v>
      </c>
      <c r="B33" s="49" t="s">
        <v>26</v>
      </c>
    </row>
    <row r="34" spans="1:2" x14ac:dyDescent="0.3">
      <c r="A34" s="11">
        <v>846</v>
      </c>
      <c r="B34" s="49" t="s">
        <v>27</v>
      </c>
    </row>
    <row r="35" spans="1:2" x14ac:dyDescent="0.3">
      <c r="A35" s="11">
        <v>847</v>
      </c>
      <c r="B35" s="49" t="s">
        <v>28</v>
      </c>
    </row>
    <row r="36" spans="1:2" x14ac:dyDescent="0.3">
      <c r="A36" s="11">
        <v>848</v>
      </c>
      <c r="B36" s="49" t="s">
        <v>29</v>
      </c>
    </row>
    <row r="37" spans="1:2" x14ac:dyDescent="0.3">
      <c r="A37" s="11">
        <v>850</v>
      </c>
      <c r="B37" s="49" t="s">
        <v>30</v>
      </c>
    </row>
    <row r="38" spans="1:2" x14ac:dyDescent="0.3">
      <c r="A38" s="11">
        <v>851</v>
      </c>
      <c r="B38" s="49" t="s">
        <v>31</v>
      </c>
    </row>
    <row r="39" spans="1:2" x14ac:dyDescent="0.3">
      <c r="A39" s="11">
        <v>852</v>
      </c>
      <c r="B39" s="49" t="s">
        <v>32</v>
      </c>
    </row>
    <row r="40" spans="1:2" x14ac:dyDescent="0.3">
      <c r="A40" s="111">
        <v>853</v>
      </c>
      <c r="B40" s="49" t="s">
        <v>33</v>
      </c>
    </row>
    <row r="41" spans="1:2" x14ac:dyDescent="0.3">
      <c r="A41" s="11">
        <v>854</v>
      </c>
      <c r="B41" s="49" t="s">
        <v>34</v>
      </c>
    </row>
    <row r="42" spans="1:2" x14ac:dyDescent="0.3">
      <c r="A42" s="11">
        <v>856</v>
      </c>
      <c r="B42" s="49" t="s">
        <v>35</v>
      </c>
    </row>
    <row r="43" spans="1:2" x14ac:dyDescent="0.3">
      <c r="A43" s="11">
        <v>860</v>
      </c>
      <c r="B43" s="49" t="s">
        <v>36</v>
      </c>
    </row>
    <row r="44" spans="1:2" x14ac:dyDescent="0.3">
      <c r="A44" s="11">
        <v>861</v>
      </c>
      <c r="B44" s="49" t="s">
        <v>37</v>
      </c>
    </row>
    <row r="45" spans="1:2" x14ac:dyDescent="0.3">
      <c r="A45" s="11">
        <v>862</v>
      </c>
      <c r="B45" s="49" t="s">
        <v>38</v>
      </c>
    </row>
    <row r="46" spans="1:2" x14ac:dyDescent="0.3">
      <c r="A46" s="11">
        <v>864</v>
      </c>
      <c r="B46" s="49" t="s">
        <v>39</v>
      </c>
    </row>
    <row r="47" spans="1:2" x14ac:dyDescent="0.3">
      <c r="A47" s="11">
        <v>866</v>
      </c>
      <c r="B47" s="49" t="s">
        <v>40</v>
      </c>
    </row>
    <row r="48" spans="1:2" x14ac:dyDescent="0.3">
      <c r="A48" s="11">
        <v>868</v>
      </c>
      <c r="B48" s="49" t="s">
        <v>41</v>
      </c>
    </row>
    <row r="49" spans="1:2" x14ac:dyDescent="0.3">
      <c r="A49" s="11">
        <v>870</v>
      </c>
      <c r="B49" s="49" t="s">
        <v>42</v>
      </c>
    </row>
    <row r="50" spans="1:2" x14ac:dyDescent="0.3">
      <c r="A50" s="11">
        <v>872</v>
      </c>
      <c r="B50" s="49" t="s">
        <v>43</v>
      </c>
    </row>
    <row r="51" spans="1:2" x14ac:dyDescent="0.3">
      <c r="A51" s="11">
        <v>874</v>
      </c>
      <c r="B51" s="49" t="s">
        <v>44</v>
      </c>
    </row>
    <row r="52" spans="1:2" x14ac:dyDescent="0.3">
      <c r="A52" s="11">
        <v>876</v>
      </c>
      <c r="B52" s="49" t="s">
        <v>45</v>
      </c>
    </row>
    <row r="53" spans="1:2" x14ac:dyDescent="0.3">
      <c r="A53" s="11">
        <v>878</v>
      </c>
      <c r="B53" s="49" t="s">
        <v>46</v>
      </c>
    </row>
    <row r="54" spans="1:2" x14ac:dyDescent="0.3">
      <c r="A54" s="11">
        <v>800</v>
      </c>
      <c r="B54" s="49" t="s">
        <v>47</v>
      </c>
    </row>
    <row r="55" spans="1:2" x14ac:dyDescent="0.3">
      <c r="A55" s="11">
        <v>880</v>
      </c>
      <c r="B55" s="49" t="s">
        <v>48</v>
      </c>
    </row>
    <row r="56" spans="1:2" x14ac:dyDescent="0.3">
      <c r="A56" s="11">
        <v>882</v>
      </c>
      <c r="B56" s="49" t="s">
        <v>49</v>
      </c>
    </row>
    <row r="57" spans="1:2" x14ac:dyDescent="0.3">
      <c r="A57" s="11">
        <v>883</v>
      </c>
      <c r="B57" s="49" t="s">
        <v>50</v>
      </c>
    </row>
    <row r="58" spans="1:2" x14ac:dyDescent="0.3">
      <c r="A58" s="11">
        <v>884</v>
      </c>
      <c r="B58" s="49" t="s">
        <v>51</v>
      </c>
    </row>
    <row r="59" spans="1:2" x14ac:dyDescent="0.3">
      <c r="A59" s="11">
        <v>888</v>
      </c>
      <c r="B59" s="49" t="s">
        <v>52</v>
      </c>
    </row>
    <row r="60" spans="1:2" x14ac:dyDescent="0.3">
      <c r="A60" s="11">
        <v>889</v>
      </c>
      <c r="B60" s="49" t="s">
        <v>53</v>
      </c>
    </row>
    <row r="61" spans="1:2" x14ac:dyDescent="0.3">
      <c r="A61" s="11">
        <v>890</v>
      </c>
      <c r="B61" s="49" t="s">
        <v>54</v>
      </c>
    </row>
    <row r="62" spans="1:2" x14ac:dyDescent="0.3">
      <c r="A62" s="11">
        <v>892</v>
      </c>
      <c r="B62" s="49" t="s">
        <v>55</v>
      </c>
    </row>
    <row r="63" spans="1:2" x14ac:dyDescent="0.3">
      <c r="A63" s="11">
        <v>894</v>
      </c>
      <c r="B63" s="49" t="s">
        <v>56</v>
      </c>
    </row>
    <row r="64" spans="1:2" x14ac:dyDescent="0.3">
      <c r="A64" s="11">
        <v>896</v>
      </c>
      <c r="B64" s="49" t="s">
        <v>57</v>
      </c>
    </row>
    <row r="65" spans="1:2" x14ac:dyDescent="0.3">
      <c r="A65" s="11">
        <v>898</v>
      </c>
      <c r="B65" s="49" t="s">
        <v>58</v>
      </c>
    </row>
    <row r="66" spans="1:2" x14ac:dyDescent="0.3">
      <c r="A66" s="50"/>
      <c r="B66" s="51" t="s">
        <v>0</v>
      </c>
    </row>
    <row r="67" spans="1:2" x14ac:dyDescent="0.3">
      <c r="A67" s="53"/>
      <c r="B67" s="53"/>
    </row>
    <row r="69" spans="1:2" x14ac:dyDescent="0.3">
      <c r="B69" s="47"/>
    </row>
    <row r="70" spans="1:2" x14ac:dyDescent="0.3">
      <c r="B70" s="53"/>
    </row>
    <row r="71" spans="1:2" x14ac:dyDescent="0.3">
      <c r="B71" s="58"/>
    </row>
    <row r="72" spans="1:2" x14ac:dyDescent="0.3">
      <c r="B72" s="58"/>
    </row>
    <row r="73" spans="1:2" x14ac:dyDescent="0.3">
      <c r="A73" s="13"/>
      <c r="B73" s="13"/>
    </row>
    <row r="74" spans="1:2" x14ac:dyDescent="0.3">
      <c r="A74" s="17"/>
      <c r="B74" s="17"/>
    </row>
    <row r="75" spans="1:2" x14ac:dyDescent="0.3">
      <c r="A75" s="17"/>
      <c r="B75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 &amp; I</vt:lpstr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carringtonc</dc:creator>
  <cp:lastModifiedBy>Sona Nyaichyai</cp:lastModifiedBy>
  <cp:lastPrinted>2022-06-20T14:40:11Z</cp:lastPrinted>
  <dcterms:created xsi:type="dcterms:W3CDTF">2013-08-01T13:53:33Z</dcterms:created>
  <dcterms:modified xsi:type="dcterms:W3CDTF">2022-06-29T13:25:04Z</dcterms:modified>
</cp:coreProperties>
</file>