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sinessFinance\StateAidFunds\Budget Detail\Budget Detail 2025-2026\"/>
    </mc:Choice>
  </mc:AlternateContent>
  <xr:revisionPtr revIDLastSave="0" documentId="13_ncr:1_{AF5EAA06-D6B8-4CD7-808E-9A2E98F5CAB9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P &amp; I" sheetId="4" state="hidden" r:id="rId1"/>
    <sheet name="Sheet1" sheetId="1" r:id="rId2"/>
    <sheet name="Sheet2" sheetId="5" r:id="rId3"/>
  </sheets>
  <definedNames>
    <definedName name="_xlnm._FilterDatabase" localSheetId="1" hidden="1">Sheet1!$A$1:$F$76</definedName>
    <definedName name="_xlnm._FilterDatabase" localSheetId="2" hidden="1">Sheet2!$A$7:$B$7</definedName>
    <definedName name="_xlnm.Print_Area" localSheetId="1">Sheet1!$A:$B</definedName>
    <definedName name="_xlnm.Print_Titles" localSheetId="1">Sheet1!$A:$B,Sheet1!$2:$2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L66" i="1" l="1"/>
  <c r="DV66" i="1"/>
  <c r="DU66" i="1"/>
  <c r="DR66" i="1"/>
  <c r="DB66" i="1"/>
  <c r="AM66" i="1"/>
  <c r="AL66" i="1"/>
  <c r="EM14" i="1"/>
  <c r="F54" i="1"/>
  <c r="F50" i="1"/>
  <c r="F58" i="1" l="1"/>
  <c r="F47" i="1"/>
  <c r="F46" i="1"/>
  <c r="F33" i="1"/>
  <c r="F64" i="1"/>
  <c r="F53" i="1"/>
  <c r="F51" i="1"/>
  <c r="F28" i="1"/>
  <c r="F27" i="1"/>
  <c r="F13" i="1"/>
  <c r="F65" i="1"/>
  <c r="F63" i="1"/>
  <c r="F62" i="1"/>
  <c r="F61" i="1"/>
  <c r="F60" i="1"/>
  <c r="F57" i="1"/>
  <c r="F56" i="1"/>
  <c r="F49" i="1"/>
  <c r="F41" i="1"/>
  <c r="F48" i="1"/>
  <c r="F45" i="1"/>
  <c r="F40" i="1"/>
  <c r="F36" i="1"/>
  <c r="F34" i="1"/>
  <c r="F31" i="1"/>
  <c r="F29" i="1"/>
  <c r="F26" i="1"/>
  <c r="F25" i="1"/>
  <c r="F24" i="1"/>
  <c r="F22" i="1"/>
  <c r="F20" i="1"/>
  <c r="F19" i="1"/>
  <c r="F18" i="1"/>
  <c r="F17" i="1"/>
  <c r="F16" i="1"/>
  <c r="F15" i="1"/>
  <c r="F14" i="1"/>
  <c r="F12" i="1"/>
  <c r="F11" i="1"/>
  <c r="F9" i="1"/>
  <c r="F8" i="1"/>
  <c r="F52" i="1"/>
  <c r="CL66" i="1" l="1"/>
  <c r="CM66" i="1"/>
  <c r="BM66" i="1"/>
  <c r="EJ66" i="1"/>
  <c r="EK66" i="1"/>
  <c r="DA66" i="1"/>
  <c r="CG66" i="1"/>
  <c r="CH66" i="1"/>
  <c r="BI66" i="1"/>
  <c r="BJ66" i="1"/>
  <c r="F42" i="1"/>
  <c r="F39" i="1"/>
  <c r="F23" i="1"/>
  <c r="F10" i="1"/>
  <c r="EI66" i="1"/>
  <c r="EH66" i="1"/>
  <c r="DP66" i="1"/>
  <c r="DQ66" i="1"/>
  <c r="CY66" i="1"/>
  <c r="CZ66" i="1"/>
  <c r="CE66" i="1"/>
  <c r="CF66" i="1"/>
  <c r="CC66" i="1"/>
  <c r="CD66" i="1"/>
  <c r="BG66" i="1"/>
  <c r="BH66" i="1"/>
  <c r="F55" i="1"/>
  <c r="F44" i="1"/>
  <c r="EO62" i="1"/>
  <c r="W66" i="1"/>
  <c r="F30" i="1" l="1"/>
  <c r="BS66" i="1"/>
  <c r="BT66" i="1"/>
  <c r="EG66" i="1"/>
  <c r="CB66" i="1"/>
  <c r="BE66" i="1"/>
  <c r="BF66" i="1"/>
  <c r="AU66" i="1"/>
  <c r="Y66" i="1"/>
  <c r="X66" i="1"/>
  <c r="F32" i="1"/>
  <c r="F37" i="1"/>
  <c r="EO42" i="1"/>
  <c r="EO25" i="1"/>
  <c r="EO11" i="1"/>
  <c r="EF66" i="1"/>
  <c r="EE66" i="1"/>
  <c r="DT66" i="1"/>
  <c r="DS66" i="1"/>
  <c r="DK66" i="1"/>
  <c r="CX66" i="1"/>
  <c r="CW66" i="1"/>
  <c r="CV66" i="1"/>
  <c r="CA66" i="1"/>
  <c r="BZ66" i="1"/>
  <c r="BQ66" i="1"/>
  <c r="BP66" i="1"/>
  <c r="BL26" i="1"/>
  <c r="BL66" i="1" s="1"/>
  <c r="BD66" i="1"/>
  <c r="BC66" i="1"/>
  <c r="AK66" i="1"/>
  <c r="AJ66" i="1"/>
  <c r="AF66" i="1"/>
  <c r="C61" i="1" l="1"/>
  <c r="C60" i="1"/>
  <c r="C51" i="1"/>
  <c r="C47" i="1"/>
  <c r="C46" i="1"/>
  <c r="C42" i="1"/>
  <c r="C33" i="1"/>
  <c r="C29" i="1"/>
  <c r="C28" i="1"/>
  <c r="C27" i="1"/>
  <c r="C24" i="1"/>
  <c r="C18" i="1"/>
  <c r="C17" i="1"/>
  <c r="C57" i="1"/>
  <c r="C55" i="1"/>
  <c r="C34" i="1"/>
  <c r="C25" i="1"/>
  <c r="C22" i="1"/>
  <c r="C13" i="1"/>
  <c r="C64" i="1"/>
  <c r="C63" i="1"/>
  <c r="C45" i="1"/>
  <c r="C31" i="1"/>
  <c r="C20" i="1"/>
  <c r="C15" i="1"/>
  <c r="C12" i="1"/>
  <c r="C40" i="1"/>
  <c r="C16" i="1"/>
  <c r="C10" i="1"/>
  <c r="ED66" i="1"/>
  <c r="EC66" i="1"/>
  <c r="C59" i="1"/>
  <c r="C52" i="1"/>
  <c r="C48" i="1"/>
  <c r="C43" i="1"/>
  <c r="C41" i="1"/>
  <c r="C39" i="1"/>
  <c r="C32" i="1"/>
  <c r="C11" i="1"/>
  <c r="EO66" i="1"/>
  <c r="DH66" i="1"/>
  <c r="BY66" i="1"/>
  <c r="BO66" i="1"/>
  <c r="BN66" i="1"/>
  <c r="C50" i="1"/>
  <c r="C37" i="1"/>
  <c r="C30" i="1"/>
  <c r="C36" i="1"/>
  <c r="C62" i="1"/>
  <c r="C58" i="1"/>
  <c r="C14" i="1"/>
  <c r="C53" i="1"/>
  <c r="C49" i="1"/>
  <c r="EB66" i="1"/>
  <c r="EA66" i="1"/>
  <c r="DE66" i="1"/>
  <c r="CT66" i="1"/>
  <c r="CP66" i="1"/>
  <c r="F38" i="1"/>
  <c r="C38" i="1" s="1"/>
  <c r="H66" i="1"/>
  <c r="T66" i="1"/>
  <c r="DZ66" i="1"/>
  <c r="DO66" i="1"/>
  <c r="DN66" i="1"/>
  <c r="CS66" i="1"/>
  <c r="CR66" i="1"/>
  <c r="CO66" i="1"/>
  <c r="BX66" i="1"/>
  <c r="G65" i="1"/>
  <c r="G56" i="1"/>
  <c r="G54" i="1"/>
  <c r="G44" i="1"/>
  <c r="G19" i="1"/>
  <c r="BA66" i="1"/>
  <c r="BB66" i="1"/>
  <c r="V66" i="1"/>
  <c r="C26" i="1"/>
  <c r="F35" i="1"/>
  <c r="C35" i="1" s="1"/>
  <c r="EN66" i="1"/>
  <c r="DY66" i="1"/>
  <c r="CK66" i="1"/>
  <c r="BW66" i="1"/>
  <c r="BV66" i="1"/>
  <c r="BK66" i="1"/>
  <c r="AZ66" i="1"/>
  <c r="AT66" i="1"/>
  <c r="AB9" i="1"/>
  <c r="AB8" i="1"/>
  <c r="C56" i="1" l="1"/>
  <c r="C44" i="1"/>
  <c r="C65" i="1"/>
  <c r="C54" i="1"/>
  <c r="C8" i="1"/>
  <c r="C9" i="1"/>
  <c r="C19" i="1"/>
  <c r="G66" i="1"/>
  <c r="DX66" i="1"/>
  <c r="EM66" i="1"/>
  <c r="DG66" i="1"/>
  <c r="AI66" i="1"/>
  <c r="U66" i="1"/>
  <c r="M66" i="1"/>
  <c r="P66" i="1" l="1"/>
  <c r="E66" i="1"/>
  <c r="I66" i="1"/>
  <c r="J66" i="1"/>
  <c r="K66" i="1"/>
  <c r="L66" i="1"/>
  <c r="N66" i="1"/>
  <c r="O66" i="1"/>
  <c r="Q66" i="1"/>
  <c r="R66" i="1"/>
  <c r="S66" i="1"/>
  <c r="Z66" i="1"/>
  <c r="AA66" i="1"/>
  <c r="AB66" i="1"/>
  <c r="AC66" i="1"/>
  <c r="AD66" i="1"/>
  <c r="AE66" i="1"/>
  <c r="AG66" i="1"/>
  <c r="AH66" i="1"/>
  <c r="AN66" i="1"/>
  <c r="AS66" i="1"/>
  <c r="AV66" i="1"/>
  <c r="DW66" i="1"/>
  <c r="AO66" i="1"/>
  <c r="AP66" i="1"/>
  <c r="AQ66" i="1"/>
  <c r="AR66" i="1"/>
  <c r="AW66" i="1"/>
  <c r="AX66" i="1"/>
  <c r="AY66" i="1"/>
  <c r="BR66" i="1"/>
  <c r="BU66" i="1"/>
  <c r="CI66" i="1"/>
  <c r="CJ66" i="1"/>
  <c r="CN66" i="1"/>
  <c r="CQ66" i="1"/>
  <c r="CU66" i="1"/>
  <c r="DC66" i="1"/>
  <c r="DD66" i="1"/>
  <c r="DF66" i="1"/>
  <c r="DI66" i="1"/>
  <c r="DJ66" i="1"/>
  <c r="DL66" i="1"/>
  <c r="DM66" i="1"/>
  <c r="C23" i="1"/>
  <c r="F21" i="1" l="1"/>
  <c r="C21" i="1" s="1"/>
  <c r="C66" i="1" l="1"/>
  <c r="F66" i="1"/>
  <c r="D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Katie Buchanan</author>
  </authors>
  <commentList>
    <comment ref="D4" authorId="0" shapeId="0" xr:uid="{7A2679CD-8441-4A5E-AEF3-E4BD1F1389DD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P. 61 - FY2025-26 State Aid Allocations &amp; Budget Policies</t>
        </r>
      </text>
    </comment>
    <comment ref="AE6" authorId="0" shapeId="0" xr:uid="{E244BA24-C8E4-4358-A96E-9F30C62BF10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Voc 54 (capitalized equipment)</t>
        </r>
      </text>
    </comment>
    <comment ref="AF6" authorId="0" shapeId="0" xr:uid="{67E2E989-D689-4071-AD23-7F38AEFC8579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Voc 54 (capitalized equipment)</t>
        </r>
      </text>
    </comment>
    <comment ref="AO6" authorId="0" shapeId="0" xr:uid="{12C045F4-72F7-4ACF-A935-9361C45D69F8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P6" authorId="0" shapeId="0" xr:uid="{1F1E8B71-60CD-4083-B89F-105797C2BE0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Q6" authorId="0" shapeId="0" xr:uid="{A130E308-6299-4F87-B59D-2504DA82908C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V6" authorId="0" shapeId="0" xr:uid="{DF3C62D6-F18D-4B41-86EC-0A25EA463AD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1xx
220
310 
311
321
322
323
410
421
422
430
510
</t>
        </r>
      </text>
    </comment>
  </commentList>
</comments>
</file>

<file path=xl/sharedStrings.xml><?xml version="1.0" encoding="utf-8"?>
<sst xmlns="http://schemas.openxmlformats.org/spreadsheetml/2006/main" count="1149" uniqueCount="341">
  <si>
    <t>TOTAL</t>
  </si>
  <si>
    <t>ALLOCATION</t>
  </si>
  <si>
    <t>ALAMANCE CC</t>
  </si>
  <si>
    <t>ASHEVILLE-BUNCOMBE TCC</t>
  </si>
  <si>
    <t>BEAUFORT CC</t>
  </si>
  <si>
    <t>BLADEN CC</t>
  </si>
  <si>
    <t>BLUE RIDGE CC</t>
  </si>
  <si>
    <t>BRUNSWICK CC</t>
  </si>
  <si>
    <t>CALDWELL CC</t>
  </si>
  <si>
    <t>CAPE FEAR CC</t>
  </si>
  <si>
    <t>CARTERET CC</t>
  </si>
  <si>
    <t>CATAWBA VALLEY CC</t>
  </si>
  <si>
    <t>CENTRAL CAROLINA CC</t>
  </si>
  <si>
    <t>CENTRAL PIEDMONT CC</t>
  </si>
  <si>
    <t>CLEVELAND CC</t>
  </si>
  <si>
    <t>COASTAL CAROLINA CC</t>
  </si>
  <si>
    <t>COLLEGE OF THE ALBEMARLE</t>
  </si>
  <si>
    <t>CRAVEN CC</t>
  </si>
  <si>
    <t>DURHAM TCC</t>
  </si>
  <si>
    <t>EDGECOMBE CC</t>
  </si>
  <si>
    <t>FAYETTEVILLE TCC</t>
  </si>
  <si>
    <t>FORSYTH TCC</t>
  </si>
  <si>
    <t>GASTON CC</t>
  </si>
  <si>
    <t>GUILFORD TCC</t>
  </si>
  <si>
    <t>HALIFAX CC</t>
  </si>
  <si>
    <t>HAYWOOD CC</t>
  </si>
  <si>
    <t>ISOTHERMAL CC</t>
  </si>
  <si>
    <t>JAMES SPRUNT CC</t>
  </si>
  <si>
    <t>JOHNSTON CC</t>
  </si>
  <si>
    <t>LENOIR CC</t>
  </si>
  <si>
    <t>MARTIN CC</t>
  </si>
  <si>
    <t>MAYLAND CC</t>
  </si>
  <si>
    <t>MCDOWELL CC</t>
  </si>
  <si>
    <t>MITCHELL CC</t>
  </si>
  <si>
    <t>MONTGOMERY CC</t>
  </si>
  <si>
    <t>NASH CC</t>
  </si>
  <si>
    <t>PAMLICO CC</t>
  </si>
  <si>
    <t>PIEDMONT CC</t>
  </si>
  <si>
    <t>PITT CC</t>
  </si>
  <si>
    <t>RANDOLPH CC</t>
  </si>
  <si>
    <t>RICHMOND CC</t>
  </si>
  <si>
    <t>ROANOKE-CHOWAN CC</t>
  </si>
  <si>
    <t>ROBESON CC</t>
  </si>
  <si>
    <t>ROCKINGHAM CC</t>
  </si>
  <si>
    <t>ROWAN-CABARRUS CC</t>
  </si>
  <si>
    <t>SAMPSON CC</t>
  </si>
  <si>
    <t>SANDHILLS CC</t>
  </si>
  <si>
    <t>SOUTH PIEDMONT CC</t>
  </si>
  <si>
    <t>SOUTHEASTERN CC</t>
  </si>
  <si>
    <t>SOUTHWESTERN CC</t>
  </si>
  <si>
    <t>STANLY CC</t>
  </si>
  <si>
    <t>SURRY CC</t>
  </si>
  <si>
    <t>TRI-COUNTY CC</t>
  </si>
  <si>
    <t>VANCE-GRANVILLE CC</t>
  </si>
  <si>
    <t>WAKE TCC</t>
  </si>
  <si>
    <t>WAYNE CC</t>
  </si>
  <si>
    <t>WESTERN PIEDMONT CC</t>
  </si>
  <si>
    <t>WILKES CC</t>
  </si>
  <si>
    <t>WILSON CC</t>
  </si>
  <si>
    <t>Ongoing</t>
  </si>
  <si>
    <t>NUMBER</t>
  </si>
  <si>
    <t>PURPOSE:</t>
  </si>
  <si>
    <t>INSTRUCTIONS:</t>
  </si>
  <si>
    <t xml:space="preserve">The spreadsheet is posted to the NCCCS website on the last day of each month. </t>
  </si>
  <si>
    <t>Colleges should use this spreadsheet to verify the amounts agree with their budget each month.</t>
  </si>
  <si>
    <t>Create spreadsheet of each approved allocation/reversion a college receives throughout the fiscal year.</t>
  </si>
  <si>
    <t>This is done so budget figures are up-to-date in CBAS for college use and to provide a breakdown in spreadsheet form of colleges' budget by vocation and/or purpose code.</t>
  </si>
  <si>
    <t>Only approved budget transactions are keyed into CBAS and the working budget spreadsheet.</t>
  </si>
  <si>
    <t>Approved budget transactions that need to be posted are typically emailed to the individual in State Aid that maintains the budget spreadsheet and posts budget item to CBAS.</t>
  </si>
  <si>
    <t>The spreadsheet's columns are organized by purpose and/or voc code, then by date of transaction.</t>
  </si>
  <si>
    <t>Colunm A:</t>
  </si>
  <si>
    <t>Institution number of the community college</t>
  </si>
  <si>
    <t xml:space="preserve">* </t>
  </si>
  <si>
    <t>Colunm B:</t>
  </si>
  <si>
    <t>Name of the community college</t>
  </si>
  <si>
    <t>Colunm C:</t>
  </si>
  <si>
    <t>Total Allocation (sum of all columns for a college)</t>
  </si>
  <si>
    <t>Colunm D:</t>
  </si>
  <si>
    <t>Colunm E, F,…:</t>
  </si>
  <si>
    <t>Original/Net Allocation - this is the formula budget allotted to the colleges in the NC General Assempbly budget</t>
  </si>
  <si>
    <t>Additional allocations/revesions that fall outside of the formula budget</t>
  </si>
  <si>
    <t>On the last business day of each month, State Aid posts that month's budget spreadsheet to the NCCCS website.  This is used by the colleges in preparing their monthly financial</t>
  </si>
  <si>
    <t>reporting to the System Office and to ensure their budget is posted at the college appropriately.</t>
  </si>
  <si>
    <t xml:space="preserve">   </t>
  </si>
  <si>
    <t xml:space="preserve">After the budget transaction is keyed into CBAS, post the same transaction on the working budget spreadsheet. </t>
  </si>
  <si>
    <t>Verifying Budget Spreadsheet entries to CBAS:</t>
  </si>
  <si>
    <t xml:space="preserve">It is important to verify that what has been keyed for that month to the budget spreadsheet matches what has been keyed into the CBAS budget module.  This ensures that </t>
  </si>
  <si>
    <t>what State Aid reports to the colleges matches what is in the system-wide budget.</t>
  </si>
  <si>
    <t>To do this, run the System-Wide Budget Reporting (XBOST) process in CBAS.  This process is outlined on page 28 of the CBAS Budget Module User Guide.</t>
  </si>
  <si>
    <t>The amount of the "Net Allotment" column on the final page of the XBOST is the total system-wide budget, fiscal year to date.</t>
  </si>
  <si>
    <t>If all transactions for the month keyed into CBAS match what was keyed to the budget spreadsheet, the the "Net Allotment" total in CBAS will be the same as the</t>
  </si>
  <si>
    <t>"Total Allocation" total from the spreadsheet.</t>
  </si>
  <si>
    <t>Posting Budget Spreadsheet to NCCCS Website:</t>
  </si>
  <si>
    <t>On the last business day of each month, State Aid posts that month's budget spreadsheet to the NCCCS website.  This is used by the colleges in preparing their monthly</t>
  </si>
  <si>
    <t>financial reporting to the System Office and to ensure their budget is posted at the college appropriately.</t>
  </si>
  <si>
    <t>Steps:</t>
  </si>
  <si>
    <t>(2)  Once the working budget spreadsheet is correct, save a copy of this spreadsheet at the following file path:  S:\BusinessFinance\StateAidFunds\Budget Detail\Budget Detail 20xx-20xx.</t>
  </si>
  <si>
    <t xml:space="preserve">        There is a folder titled "Monthly SS for Website".  Save the working budget spreadsheet here using the "Save As" function, and re-name it with the current month and year.</t>
  </si>
  <si>
    <t xml:space="preserve">        This is done so that State Aid has a snap-shot of each month's system-wide budget saved, and so that the Working BD Spreadsheet continues to be used to add to next month's</t>
  </si>
  <si>
    <t xml:space="preserve">        transactions to it.</t>
  </si>
  <si>
    <t xml:space="preserve">(3)  Send an email to the Director of Systems Accounting and the Systems Accountant.  Attach the current month's spreadsheet and request they have it posted to the NCCCS </t>
  </si>
  <si>
    <t>(1)  Verify budget spreadsheet entries to CBAS, as explained above.  Reasearch and correct any keying errors.</t>
  </si>
  <si>
    <t>(4)  When complete, Systems Accounting will respond that the spreadsheet has been posted.</t>
  </si>
  <si>
    <t>(5)  Verify that the correct spreadsheet has been posted at above site.</t>
  </si>
  <si>
    <r>
      <t xml:space="preserve">(6)  Once verified, notify that colleges' business offices via email (to business officers and CFOs at </t>
    </r>
    <r>
      <rPr>
        <b/>
        <sz val="11"/>
        <color theme="1"/>
        <rFont val="Calibri"/>
        <family val="2"/>
        <scheme val="minor"/>
      </rPr>
      <t>cc-businessoff@nccommunitycolleges.edu</t>
    </r>
    <r>
      <rPr>
        <sz val="11"/>
        <color theme="1"/>
        <rFont val="Calibri"/>
        <family val="2"/>
        <scheme val="minor"/>
      </rPr>
      <t xml:space="preserve"> and controllers and bookkeepers at</t>
    </r>
  </si>
  <si>
    <r>
      <t xml:space="preserve">        website:  </t>
    </r>
    <r>
      <rPr>
        <b/>
        <sz val="11"/>
        <color theme="1"/>
        <rFont val="Calibri"/>
        <family val="2"/>
        <scheme val="minor"/>
      </rPr>
      <t>http://www.nccommunitycolleges.edu/finance-operations/budget-accounting/state-aid</t>
    </r>
    <r>
      <rPr>
        <sz val="11"/>
        <color theme="1"/>
        <rFont val="Calibri"/>
        <family val="2"/>
        <scheme val="minor"/>
      </rPr>
      <t>.</t>
    </r>
  </si>
  <si>
    <r>
      <t xml:space="preserve">        </t>
    </r>
    <r>
      <rPr>
        <b/>
        <sz val="11"/>
        <color theme="1"/>
        <rFont val="Calibri"/>
        <family val="2"/>
        <scheme val="minor"/>
      </rPr>
      <t>cc-contbookkeep@nccommunitycolleges.edu</t>
    </r>
    <r>
      <rPr>
        <sz val="11"/>
        <color theme="1"/>
        <rFont val="Calibri"/>
        <family val="2"/>
        <scheme val="minor"/>
      </rPr>
      <t>) that the current month's budget spreadsheet has been posted, providing the website to them.</t>
    </r>
  </si>
  <si>
    <t xml:space="preserve">  </t>
  </si>
  <si>
    <t>STATE GENERAL FUNDS</t>
  </si>
  <si>
    <t xml:space="preserve"> </t>
  </si>
  <si>
    <t>REVERSION</t>
  </si>
  <si>
    <t>DAVIDSON-DAVIE CC</t>
  </si>
  <si>
    <t>Customized Training</t>
  </si>
  <si>
    <t>WORKING</t>
  </si>
  <si>
    <t>Equipment</t>
  </si>
  <si>
    <t>Basic Skills Performance Based Funding</t>
  </si>
  <si>
    <t>Other PBF</t>
  </si>
  <si>
    <t>Purp 920, Voc 97</t>
  </si>
  <si>
    <t>Purp 930, Voc 97</t>
  </si>
  <si>
    <t>Purp 321, Voc 97</t>
  </si>
  <si>
    <t>COLLEGE</t>
  </si>
  <si>
    <t>GASTON COLLEGE</t>
  </si>
  <si>
    <t>STATE BOARD RESERVE FUNDS</t>
  </si>
  <si>
    <t>Voc 30</t>
  </si>
  <si>
    <t>Funds:  7/1/24 - 6/30/25</t>
  </si>
  <si>
    <t>Voc 41</t>
  </si>
  <si>
    <t>High-Cost Healthcare Workforce Expansion</t>
  </si>
  <si>
    <t>Funds:  1/1/24 - 6/30/25</t>
  </si>
  <si>
    <t>Voc 42</t>
  </si>
  <si>
    <t>High-Cost Healthcare Workforce Start-Up</t>
  </si>
  <si>
    <t>US DEPT. OF EDUCATION</t>
  </si>
  <si>
    <t>Voc 76, Purp 373</t>
  </si>
  <si>
    <t>Voc 75</t>
  </si>
  <si>
    <t>Books</t>
  </si>
  <si>
    <t>Career Academies for At-Risk Students</t>
  </si>
  <si>
    <t>Voc 60</t>
  </si>
  <si>
    <t>NC FAME</t>
  </si>
  <si>
    <t>Voc 88</t>
  </si>
  <si>
    <t>Voc 31</t>
  </si>
  <si>
    <t>MOTORCYCLE SAFETY PROGRAM</t>
  </si>
  <si>
    <t>Voc 45</t>
  </si>
  <si>
    <t>FY 2024-25</t>
  </si>
  <si>
    <t>Voc 80, Purp 369</t>
  </si>
  <si>
    <t>BioNetwork Host Colleges</t>
  </si>
  <si>
    <t>Voc 80, Purp 525</t>
  </si>
  <si>
    <t>Enrollment Growth Reserve</t>
  </si>
  <si>
    <t>Voc 53</t>
  </si>
  <si>
    <t>Voc 62</t>
  </si>
  <si>
    <t>Construction Training, Building Careers</t>
  </si>
  <si>
    <t>Truck Driver Shortage Program</t>
  </si>
  <si>
    <t>Voc 63</t>
  </si>
  <si>
    <t>US DEPARTMENT OF LABOR</t>
  </si>
  <si>
    <t>Voc 80, Purp 357</t>
  </si>
  <si>
    <t xml:space="preserve">Apprenticeship Building America </t>
  </si>
  <si>
    <t>Voc 80, Purp 372</t>
  </si>
  <si>
    <t>US DEPT. OF COMMERCE</t>
  </si>
  <si>
    <t>Voc 80, Purp 375 &amp; 945</t>
  </si>
  <si>
    <t>Rural College Broadband Access SFRF</t>
  </si>
  <si>
    <t>STATE FISCAL RECOVERY FUNDS</t>
  </si>
  <si>
    <t>Voc 80, Purp 556</t>
  </si>
  <si>
    <t>Short-Term Workforce Development</t>
  </si>
  <si>
    <t>Voc 80, Purp 554</t>
  </si>
  <si>
    <t>Finish Line Grants</t>
  </si>
  <si>
    <t>Voc 80, Purp 560</t>
  </si>
  <si>
    <t>Cape Fear Botanical Gardens</t>
  </si>
  <si>
    <t>Voc 48</t>
  </si>
  <si>
    <t>Integrated Education Training Project (IET)</t>
  </si>
  <si>
    <t>Voc 80, Purp 374</t>
  </si>
  <si>
    <t>US DEPT OF EDUCATION</t>
  </si>
  <si>
    <t xml:space="preserve">Disaster Recovery Act of 2024 Part II </t>
  </si>
  <si>
    <t>Tuition &amp; Registration Fees</t>
  </si>
  <si>
    <t>Emergency Scholarship Grants</t>
  </si>
  <si>
    <t>Mental Health Support</t>
  </si>
  <si>
    <t xml:space="preserve">Funds: </t>
  </si>
  <si>
    <t>Competency Based Education</t>
  </si>
  <si>
    <t>Hispanic Education Summit</t>
  </si>
  <si>
    <t>Small Business Centers</t>
  </si>
  <si>
    <t>Voc 83, Purp 363</t>
  </si>
  <si>
    <t xml:space="preserve">FTE Audit Reversion                     </t>
  </si>
  <si>
    <t>FY2025-26</t>
  </si>
  <si>
    <t>7/1/25 - 6/30/26</t>
  </si>
  <si>
    <t xml:space="preserve">Projects                      </t>
  </si>
  <si>
    <t>NC Motorcycle Safety       Education Program</t>
  </si>
  <si>
    <t>Carryforward to FY 2025-26</t>
  </si>
  <si>
    <t>Carryforward to                 FY 2025-26</t>
  </si>
  <si>
    <t>Period:  7/1/25 - 6/30/26</t>
  </si>
  <si>
    <t>Alloc:  8/22/25</t>
  </si>
  <si>
    <t>Advance NC Consortium</t>
  </si>
  <si>
    <t>ARPA TEMPORARY SAVINGS FUND</t>
  </si>
  <si>
    <t>Carryforward  to                        FY 2025-26</t>
  </si>
  <si>
    <t>Budget Stabilization</t>
  </si>
  <si>
    <t>Ended 12/31/24; liquidation ends 9/30/26</t>
  </si>
  <si>
    <t>Carryforward to                            FY 2025-26</t>
  </si>
  <si>
    <t>Voc 80</t>
  </si>
  <si>
    <t>Carryforward to             FY 2025-26</t>
  </si>
  <si>
    <t>ENROLLMENT GROWTH RESERVE FUND</t>
  </si>
  <si>
    <t>Carryforward to                   FY 2025-26</t>
  </si>
  <si>
    <t>Title II Section 231         Adult Basic Education</t>
  </si>
  <si>
    <t>Un-allocated funds from FY 2024-25</t>
  </si>
  <si>
    <t>Voc 74 , 97</t>
  </si>
  <si>
    <t>Ended 6/30/25; liquidation ends 6/30/26</t>
  </si>
  <si>
    <t>Apprenticeship Expansion</t>
  </si>
  <si>
    <t>Carryforward to                      FY 2025-26</t>
  </si>
  <si>
    <t>Period:  12/2/22 - 5/28/27</t>
  </si>
  <si>
    <t>NC BioBetter                           Build Back Better                              Regional Challenge</t>
  </si>
  <si>
    <t>Carryforward to                        FY 2025-26</t>
  </si>
  <si>
    <t>Voc 80, Purp 431; 944</t>
  </si>
  <si>
    <t>GROWING RURAL ECONOMIES w/ ACCESS to TECHNOLOGY (GREAT) FUND</t>
  </si>
  <si>
    <t>Period:  7/1/21 - 6/30/26</t>
  </si>
  <si>
    <t xml:space="preserve">Rural College Broadband Access (GREAT) </t>
  </si>
  <si>
    <t>Voc 80, Purp 432; 946</t>
  </si>
  <si>
    <t>Underserved Student Outreach and Advising</t>
  </si>
  <si>
    <t>Carryforward to                         FY 2025-26</t>
  </si>
  <si>
    <t xml:space="preserve"> Carryforward to                            FY 2025-26</t>
  </si>
  <si>
    <t>Ninth &amp; Tenth Pilot Program</t>
  </si>
  <si>
    <t>FY 2025-26</t>
  </si>
  <si>
    <t>Accelerate &amp; Innovate McDowell</t>
  </si>
  <si>
    <t>Virtual Learning Community Centers</t>
  </si>
  <si>
    <t>USDOE TITLE II LEADERSHIP FUNDS</t>
  </si>
  <si>
    <t>Regional Online Adult High School Pilot Project</t>
  </si>
  <si>
    <t>Voc 77; Purp 322</t>
  </si>
  <si>
    <t>Intellectual &amp; Development Disabilities (IDD) Training Program</t>
  </si>
  <si>
    <t>Voc 80, Purp 546</t>
  </si>
  <si>
    <t>Voc 80, Purp 547</t>
  </si>
  <si>
    <t>Voc 80, Purp 548</t>
  </si>
  <si>
    <t>DISASTER RECOVERY ACT OF 2024 - HELENE FUND</t>
  </si>
  <si>
    <t>Period:  7/1/25 - 6/30/27</t>
  </si>
  <si>
    <t>Title II Section 225           Corrections Education</t>
  </si>
  <si>
    <t>Title II Integrated English Lit &amp; Civics Ed (IELCE)</t>
  </si>
  <si>
    <t>Alloc:  5/16/25</t>
  </si>
  <si>
    <t>Alloc:  9/12/25</t>
  </si>
  <si>
    <t>Improving CTE</t>
  </si>
  <si>
    <t>Voc 10-19</t>
  </si>
  <si>
    <t>Alloc:  9/19/25</t>
  </si>
  <si>
    <t>PERKINS CTE ACT OF 2006, AS AMENDED BY PERKINS V</t>
  </si>
  <si>
    <t>Alloc:  7/18/25</t>
  </si>
  <si>
    <t>Pathway to Employment Course Dev Proj Support</t>
  </si>
  <si>
    <t>REALLOCATION</t>
  </si>
  <si>
    <t>Realloc:  9/8/25</t>
  </si>
  <si>
    <t>Hurricane Helene Enrollment Stabilization</t>
  </si>
  <si>
    <t>Voc 80, Purp 549</t>
  </si>
  <si>
    <t>Alloc: 9/19/25</t>
  </si>
  <si>
    <t>Faculty Recruitment and Retention</t>
  </si>
  <si>
    <t>Nursing Faculty Salary Adjustment</t>
  </si>
  <si>
    <t>FY 2025-26                Budget Allocation Summary</t>
  </si>
  <si>
    <t>STATE GENERAL FUNDS AND GEAR UP</t>
  </si>
  <si>
    <t>Alloc:  10/17/25</t>
  </si>
  <si>
    <t>NC Career Coach</t>
  </si>
  <si>
    <t>Voc 79</t>
  </si>
  <si>
    <t>Alloc:  9/22/25</t>
  </si>
  <si>
    <t>Apprenticeship Building America Recall</t>
  </si>
  <si>
    <t>NC Edge Customized Training Regional Trainers</t>
  </si>
  <si>
    <t>Voc 80, Purp 360</t>
  </si>
  <si>
    <t>Alloc: 4/4/2025</t>
  </si>
  <si>
    <t>Apprenticeship Expansion Recall</t>
  </si>
  <si>
    <t>Apprenticeship Expansion Reallocation</t>
  </si>
  <si>
    <t>Alloc:  10/2/25, 10/6/25 and 10/16/25</t>
  </si>
  <si>
    <t>Alloc: 10/2/25</t>
  </si>
  <si>
    <t>Voc 97, 50</t>
  </si>
  <si>
    <t>Modernization of Degree Program Competencies</t>
  </si>
  <si>
    <t>Alloc:  11/21/25</t>
  </si>
  <si>
    <t>Alloc:  11/25/25</t>
  </si>
  <si>
    <t>Apprenticeship Building America Reallocation</t>
  </si>
  <si>
    <t>Alloc: 10/14/2025</t>
  </si>
  <si>
    <t>Voc 80, Purp 361</t>
  </si>
  <si>
    <t>Alloc:  11/24/25</t>
  </si>
  <si>
    <t>Rural College Broadband Access SFRF Recall</t>
  </si>
  <si>
    <t xml:space="preserve"> FY 2025-26</t>
  </si>
  <si>
    <t>Rural College Broadband Access (GREAT) Reallocation</t>
  </si>
  <si>
    <t>FY 2025-2026</t>
  </si>
  <si>
    <t>Alloc:  11/13/25</t>
  </si>
  <si>
    <t>Alloc:  10/30/25</t>
  </si>
  <si>
    <t>Media Development</t>
  </si>
  <si>
    <t>Alloc:  8/13/25</t>
  </si>
  <si>
    <t>Customized Training Administrative Allowance</t>
  </si>
  <si>
    <t>Rural College Broadband Access SFRF Reallocation</t>
  </si>
  <si>
    <t>Alloc:  12/3/25</t>
  </si>
  <si>
    <t>Alloc:  12/9/25</t>
  </si>
  <si>
    <t>Alloc:  12/4/25</t>
  </si>
  <si>
    <t>Alloc:  12/18/25</t>
  </si>
  <si>
    <t>Alloc: 1/12/2026</t>
  </si>
  <si>
    <t>NC Edge Customized Training Instructional Support Reallocation</t>
  </si>
  <si>
    <t>Voc 80, Purp 365</t>
  </si>
  <si>
    <t>Alloc:  1/22/26</t>
  </si>
  <si>
    <t>Alloc:  1/16/26</t>
  </si>
  <si>
    <t>State General Funds</t>
  </si>
  <si>
    <t>Alloc: 1/23/26</t>
  </si>
  <si>
    <t>Longevity Allocation</t>
  </si>
  <si>
    <t>Alloc:  1/23/26</t>
  </si>
  <si>
    <t>Alloc:  2/20/26</t>
  </si>
  <si>
    <t>Period:  7/1/25 - Until Expended</t>
  </si>
  <si>
    <t>Construction Training, Building Careers Reallocation</t>
  </si>
  <si>
    <t>Period: 7/1/23 - 12/31/26</t>
  </si>
  <si>
    <t xml:space="preserve">               FY 2025-26</t>
  </si>
  <si>
    <t xml:space="preserve">           FY 2025-26</t>
  </si>
  <si>
    <t>Alloc:  2/18/26</t>
  </si>
  <si>
    <t>Period:  2/23/25 - 6/30/26</t>
  </si>
  <si>
    <t>Alloc: 2/20/2026</t>
  </si>
  <si>
    <t>Alloc: 2/6/2026</t>
  </si>
  <si>
    <t>Intellectual &amp; Development Disabilities (IDD) Marketing Project</t>
  </si>
  <si>
    <t>Voc 80, Purp 526</t>
  </si>
  <si>
    <t>Alloc:  10/15/25</t>
  </si>
  <si>
    <t>Child Care Reallocation</t>
  </si>
  <si>
    <t>Voc 80, Purp 530</t>
  </si>
  <si>
    <t>Underserved Student Outreach and Advising Recall</t>
  </si>
  <si>
    <t>Alloc:  12/1/25</t>
  </si>
  <si>
    <t>Small Business Centers Reallocation</t>
  </si>
  <si>
    <t>Voc 83, Purp 363; 940</t>
  </si>
  <si>
    <t>Alloc:  2/23/26</t>
  </si>
  <si>
    <t>Alloc:  2/26/26</t>
  </si>
  <si>
    <t>Residency Licensure Course Development Project</t>
  </si>
  <si>
    <t>Alloc:  3/20/26</t>
  </si>
  <si>
    <t>Statewide Course Resource Project – ACA 122</t>
  </si>
  <si>
    <t>Period:  3/23/26 - 6/30/26</t>
  </si>
  <si>
    <t>NC Career Coach - Additional Funding</t>
  </si>
  <si>
    <t>Period:  3/1/26 - 6/30/26</t>
  </si>
  <si>
    <t>Alloc:  3/16/26</t>
  </si>
  <si>
    <t>Alloc:  3/25/26</t>
  </si>
  <si>
    <t>Voc 80; 43, Purp 369; 940</t>
  </si>
  <si>
    <t>BioNetwork Host Colleges Reallocation</t>
  </si>
  <si>
    <t>Alloc:  3/4/26</t>
  </si>
  <si>
    <t>Modernization of Degree Program Competencies Recall</t>
  </si>
  <si>
    <t>Alloc:  3/30/26</t>
  </si>
  <si>
    <t>Alloc:  4/20/26</t>
  </si>
  <si>
    <t>Apprenticeship Expansion Reallocation - March Recall</t>
  </si>
  <si>
    <t>Apprenticeship Expansion Reallocation - March Revised</t>
  </si>
  <si>
    <t>Alloc:  4/14/26</t>
  </si>
  <si>
    <t>Alloc:  4/8/25</t>
  </si>
  <si>
    <t>Alloc:  4/28/26</t>
  </si>
  <si>
    <t>Alloc:  5/20/26</t>
  </si>
  <si>
    <t>Alloc:  5/18/26</t>
  </si>
  <si>
    <t>Alloc:  5/26/26</t>
  </si>
  <si>
    <t>Alloc: 3/12/2026</t>
  </si>
  <si>
    <t>Voc 80, Purp 378</t>
  </si>
  <si>
    <t>Period: 5/1/2026 - 6/30/2027</t>
  </si>
  <si>
    <t>Alloc:  6/15/26</t>
  </si>
  <si>
    <t>Alloc:  6/4/26</t>
  </si>
  <si>
    <t>Alloc:  6/10/26</t>
  </si>
  <si>
    <t>Finish Line Grants Reallocation</t>
  </si>
  <si>
    <t>Alloc: 6/3/2026,6/18/2026</t>
  </si>
  <si>
    <t>Alloc:  6/26/26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</si>
</sst>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[Red]\(0.00\)"/>
  </numFmts>
  <fonts count="2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1FEC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9DFDD"/>
        <bgColor indexed="64"/>
      </patternFill>
    </fill>
    <fill>
      <patternFill patternType="solid">
        <fgColor rgb="FFDEBDFF"/>
        <bgColor indexed="64"/>
      </patternFill>
    </fill>
    <fill>
      <patternFill patternType="solid">
        <fgColor rgb="FFC3B6D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70">
    <xf numFmtId="0" fontId="0" fillId="0" borderId="0" xfId="0"/>
    <xf numFmtId="14" fontId="1" fillId="0" borderId="0" xfId="0" applyNumberFormat="1" applyFont="1"/>
    <xf numFmtId="0" fontId="7" fillId="0" borderId="0" xfId="0" applyFont="1"/>
    <xf numFmtId="43" fontId="0" fillId="0" borderId="0" xfId="1" applyFont="1" applyFill="1"/>
    <xf numFmtId="0" fontId="2" fillId="0" borderId="0" xfId="0" applyFont="1"/>
    <xf numFmtId="0" fontId="11" fillId="0" borderId="1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/>
    <xf numFmtId="0" fontId="7" fillId="0" borderId="0" xfId="0" applyFont="1" applyAlignment="1">
      <alignment vertical="center"/>
    </xf>
    <xf numFmtId="0" fontId="1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/>
    </xf>
    <xf numFmtId="43" fontId="2" fillId="0" borderId="6" xfId="1" applyFont="1" applyFill="1" applyBorder="1" applyAlignment="1"/>
    <xf numFmtId="43" fontId="0" fillId="0" borderId="8" xfId="1" applyFont="1" applyFill="1" applyBorder="1"/>
    <xf numFmtId="43" fontId="8" fillId="0" borderId="9" xfId="1" applyFont="1" applyFill="1" applyBorder="1" applyAlignment="1"/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9" fillId="0" borderId="0" xfId="0" applyFont="1"/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right"/>
    </xf>
    <xf numFmtId="14" fontId="1" fillId="2" borderId="4" xfId="0" applyNumberFormat="1" applyFont="1" applyFill="1" applyBorder="1" applyAlignment="1">
      <alignment horizontal="center"/>
    </xf>
    <xf numFmtId="4" fontId="7" fillId="2" borderId="4" xfId="0" quotePrefix="1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/>
    </xf>
    <xf numFmtId="14" fontId="5" fillId="3" borderId="4" xfId="0" quotePrefix="1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4" fontId="17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/>
    </xf>
    <xf numFmtId="43" fontId="8" fillId="0" borderId="6" xfId="1" applyFont="1" applyFill="1" applyBorder="1" applyAlignment="1"/>
    <xf numFmtId="4" fontId="1" fillId="0" borderId="3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14" fontId="5" fillId="0" borderId="4" xfId="0" quotePrefix="1" applyNumberFormat="1" applyFont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14" fontId="1" fillId="0" borderId="4" xfId="0" applyNumberFormat="1" applyFont="1" applyBorder="1" applyAlignment="1">
      <alignment horizontal="center"/>
    </xf>
    <xf numFmtId="4" fontId="7" fillId="0" borderId="4" xfId="0" quotePrefix="1" applyNumberFormat="1" applyFont="1" applyBorder="1" applyAlignment="1">
      <alignment horizontal="center" vertical="center" wrapText="1"/>
    </xf>
    <xf numFmtId="43" fontId="0" fillId="0" borderId="17" xfId="1" applyFont="1" applyFill="1" applyBorder="1"/>
    <xf numFmtId="43" fontId="8" fillId="0" borderId="14" xfId="1" applyFont="1" applyFill="1" applyBorder="1" applyAlignment="1"/>
    <xf numFmtId="14" fontId="1" fillId="5" borderId="6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7" fillId="5" borderId="4" xfId="0" quotePrefix="1" applyNumberFormat="1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/>
    </xf>
    <xf numFmtId="14" fontId="5" fillId="5" borderId="4" xfId="0" quotePrefix="1" applyNumberFormat="1" applyFont="1" applyFill="1" applyBorder="1" applyAlignment="1">
      <alignment horizontal="center"/>
    </xf>
    <xf numFmtId="40" fontId="16" fillId="0" borderId="3" xfId="1" applyNumberFormat="1" applyFont="1" applyFill="1" applyBorder="1" applyAlignment="1">
      <alignment horizontal="right" vertical="top" shrinkToFit="1"/>
    </xf>
    <xf numFmtId="40" fontId="16" fillId="0" borderId="6" xfId="1" applyNumberFormat="1" applyFont="1" applyFill="1" applyBorder="1" applyAlignment="1">
      <alignment horizontal="right" vertical="top" shrinkToFit="1"/>
    </xf>
    <xf numFmtId="40" fontId="16" fillId="0" borderId="4" xfId="1" applyNumberFormat="1" applyFont="1" applyFill="1" applyBorder="1" applyAlignment="1">
      <alignment horizontal="right" vertical="top" shrinkToFit="1"/>
    </xf>
    <xf numFmtId="40" fontId="10" fillId="0" borderId="6" xfId="1" applyNumberFormat="1" applyFont="1" applyFill="1" applyBorder="1" applyAlignment="1">
      <alignment horizontal="right"/>
    </xf>
    <xf numFmtId="40" fontId="10" fillId="0" borderId="4" xfId="1" applyNumberFormat="1" applyFont="1" applyFill="1" applyBorder="1" applyAlignment="1">
      <alignment horizontal="right"/>
    </xf>
    <xf numFmtId="40" fontId="0" fillId="0" borderId="4" xfId="1" applyNumberFormat="1" applyFont="1" applyFill="1" applyBorder="1" applyAlignment="1">
      <alignment horizontal="right"/>
    </xf>
    <xf numFmtId="40" fontId="0" fillId="0" borderId="15" xfId="1" applyNumberFormat="1" applyFont="1" applyFill="1" applyBorder="1" applyAlignment="1">
      <alignment horizontal="right"/>
    </xf>
    <xf numFmtId="40" fontId="0" fillId="0" borderId="0" xfId="1" applyNumberFormat="1" applyFont="1" applyFill="1" applyAlignment="1">
      <alignment horizontal="right"/>
    </xf>
    <xf numFmtId="40" fontId="12" fillId="0" borderId="16" xfId="1" applyNumberFormat="1" applyFont="1" applyFill="1" applyBorder="1" applyAlignment="1">
      <alignment horizontal="right"/>
    </xf>
    <xf numFmtId="40" fontId="12" fillId="0" borderId="2" xfId="1" applyNumberFormat="1" applyFont="1" applyFill="1" applyBorder="1" applyAlignment="1">
      <alignment horizontal="right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wrapText="1"/>
    </xf>
    <xf numFmtId="4" fontId="1" fillId="0" borderId="18" xfId="0" applyNumberFormat="1" applyFont="1" applyBorder="1" applyAlignment="1">
      <alignment horizontal="center"/>
    </xf>
    <xf numFmtId="14" fontId="5" fillId="0" borderId="0" xfId="0" quotePrefix="1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wrapText="1"/>
    </xf>
    <xf numFmtId="14" fontId="1" fillId="2" borderId="6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/>
    </xf>
    <xf numFmtId="40" fontId="10" fillId="4" borderId="0" xfId="1" applyNumberFormat="1" applyFont="1" applyFill="1" applyAlignment="1">
      <alignment horizontal="right"/>
    </xf>
    <xf numFmtId="4" fontId="1" fillId="0" borderId="10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4" fontId="7" fillId="0" borderId="6" xfId="0" quotePrefix="1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4" fontId="7" fillId="0" borderId="11" xfId="0" quotePrefix="1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/>
    </xf>
    <xf numFmtId="14" fontId="1" fillId="2" borderId="4" xfId="0" applyNumberFormat="1" applyFont="1" applyFill="1" applyBorder="1" applyAlignment="1">
      <alignment horizontal="center" wrapText="1"/>
    </xf>
    <xf numFmtId="4" fontId="7" fillId="2" borderId="4" xfId="0" quotePrefix="1" applyNumberFormat="1" applyFont="1" applyFill="1" applyBorder="1" applyAlignment="1">
      <alignment horizontal="center" wrapText="1"/>
    </xf>
    <xf numFmtId="4" fontId="7" fillId="0" borderId="4" xfId="0" quotePrefix="1" applyNumberFormat="1" applyFont="1" applyBorder="1" applyAlignment="1">
      <alignment horizontal="center" wrapText="1"/>
    </xf>
    <xf numFmtId="4" fontId="1" fillId="0" borderId="10" xfId="0" applyNumberFormat="1" applyFont="1" applyBorder="1" applyAlignment="1">
      <alignment horizontal="center" wrapText="1"/>
    </xf>
    <xf numFmtId="43" fontId="0" fillId="0" borderId="4" xfId="1" applyFont="1" applyFill="1" applyBorder="1"/>
    <xf numFmtId="4" fontId="1" fillId="6" borderId="10" xfId="0" applyNumberFormat="1" applyFont="1" applyFill="1" applyBorder="1" applyAlignment="1">
      <alignment horizontal="center"/>
    </xf>
    <xf numFmtId="14" fontId="1" fillId="6" borderId="6" xfId="0" applyNumberFormat="1" applyFont="1" applyFill="1" applyBorder="1" applyAlignment="1">
      <alignment horizontal="center"/>
    </xf>
    <xf numFmtId="4" fontId="7" fillId="6" borderId="6" xfId="0" quotePrefix="1" applyNumberFormat="1" applyFont="1" applyFill="1" applyBorder="1" applyAlignment="1">
      <alignment horizontal="center" vertical="center" wrapText="1"/>
    </xf>
    <xf numFmtId="4" fontId="6" fillId="6" borderId="7" xfId="0" applyNumberFormat="1" applyFont="1" applyFill="1" applyBorder="1" applyAlignment="1">
      <alignment horizontal="center"/>
    </xf>
    <xf numFmtId="43" fontId="0" fillId="0" borderId="10" xfId="1" applyFont="1" applyFill="1" applyBorder="1"/>
    <xf numFmtId="43" fontId="0" fillId="0" borderId="6" xfId="1" applyFont="1" applyFill="1" applyBorder="1"/>
    <xf numFmtId="4" fontId="12" fillId="0" borderId="0" xfId="0" applyNumberFormat="1" applyFont="1" applyAlignment="1">
      <alignment horizontal="center"/>
    </xf>
    <xf numFmtId="4" fontId="1" fillId="7" borderId="4" xfId="0" applyNumberFormat="1" applyFont="1" applyFill="1" applyBorder="1" applyAlignment="1">
      <alignment horizontal="center"/>
    </xf>
    <xf numFmtId="14" fontId="1" fillId="7" borderId="6" xfId="0" applyNumberFormat="1" applyFont="1" applyFill="1" applyBorder="1" applyAlignment="1">
      <alignment horizontal="center"/>
    </xf>
    <xf numFmtId="14" fontId="1" fillId="7" borderId="4" xfId="0" applyNumberFormat="1" applyFont="1" applyFill="1" applyBorder="1" applyAlignment="1">
      <alignment horizontal="center" wrapText="1"/>
    </xf>
    <xf numFmtId="4" fontId="7" fillId="7" borderId="4" xfId="0" quotePrefix="1" applyNumberFormat="1" applyFont="1" applyFill="1" applyBorder="1" applyAlignment="1">
      <alignment horizontal="center" vertical="center" wrapText="1"/>
    </xf>
    <xf numFmtId="4" fontId="6" fillId="7" borderId="5" xfId="0" applyNumberFormat="1" applyFont="1" applyFill="1" applyBorder="1" applyAlignment="1">
      <alignment horizontal="center"/>
    </xf>
    <xf numFmtId="4" fontId="1" fillId="8" borderId="3" xfId="0" applyNumberFormat="1" applyFont="1" applyFill="1" applyBorder="1" applyAlignment="1">
      <alignment horizontal="center"/>
    </xf>
    <xf numFmtId="14" fontId="1" fillId="8" borderId="6" xfId="0" applyNumberFormat="1" applyFont="1" applyFill="1" applyBorder="1" applyAlignment="1">
      <alignment horizontal="center"/>
    </xf>
    <xf numFmtId="14" fontId="1" fillId="8" borderId="4" xfId="0" applyNumberFormat="1" applyFont="1" applyFill="1" applyBorder="1" applyAlignment="1">
      <alignment horizontal="center"/>
    </xf>
    <xf numFmtId="4" fontId="7" fillId="8" borderId="4" xfId="0" quotePrefix="1" applyNumberFormat="1" applyFont="1" applyFill="1" applyBorder="1" applyAlignment="1">
      <alignment horizontal="center" vertical="center" wrapText="1"/>
    </xf>
    <xf numFmtId="4" fontId="6" fillId="8" borderId="5" xfId="0" applyNumberFormat="1" applyFont="1" applyFill="1" applyBorder="1" applyAlignment="1">
      <alignment horizontal="center"/>
    </xf>
    <xf numFmtId="4" fontId="1" fillId="9" borderId="10" xfId="0" applyNumberFormat="1" applyFont="1" applyFill="1" applyBorder="1" applyAlignment="1">
      <alignment horizontal="center"/>
    </xf>
    <xf numFmtId="14" fontId="1" fillId="9" borderId="6" xfId="0" applyNumberFormat="1" applyFont="1" applyFill="1" applyBorder="1" applyAlignment="1">
      <alignment horizontal="center"/>
    </xf>
    <xf numFmtId="4" fontId="7" fillId="9" borderId="6" xfId="0" quotePrefix="1" applyNumberFormat="1" applyFont="1" applyFill="1" applyBorder="1" applyAlignment="1">
      <alignment horizontal="center" vertical="center" wrapText="1"/>
    </xf>
    <xf numFmtId="4" fontId="6" fillId="9" borderId="7" xfId="0" applyNumberFormat="1" applyFont="1" applyFill="1" applyBorder="1" applyAlignment="1">
      <alignment horizontal="center"/>
    </xf>
    <xf numFmtId="40" fontId="0" fillId="0" borderId="6" xfId="1" applyNumberFormat="1" applyFont="1" applyFill="1" applyBorder="1"/>
    <xf numFmtId="4" fontId="1" fillId="6" borderId="3" xfId="0" applyNumberFormat="1" applyFont="1" applyFill="1" applyBorder="1" applyAlignment="1">
      <alignment horizontal="center"/>
    </xf>
    <xf numFmtId="14" fontId="1" fillId="6" borderId="4" xfId="0" applyNumberFormat="1" applyFont="1" applyFill="1" applyBorder="1" applyAlignment="1">
      <alignment horizontal="center"/>
    </xf>
    <xf numFmtId="4" fontId="7" fillId="6" borderId="4" xfId="0" quotePrefix="1" applyNumberFormat="1" applyFont="1" applyFill="1" applyBorder="1" applyAlignment="1">
      <alignment horizontal="center" vertical="center" wrapText="1"/>
    </xf>
    <xf numFmtId="4" fontId="6" fillId="6" borderId="5" xfId="0" applyNumberFormat="1" applyFont="1" applyFill="1" applyBorder="1" applyAlignment="1">
      <alignment horizontal="center"/>
    </xf>
    <xf numFmtId="3" fontId="0" fillId="0" borderId="0" xfId="0" applyNumberFormat="1"/>
    <xf numFmtId="164" fontId="16" fillId="0" borderId="4" xfId="1" applyNumberFormat="1" applyFont="1" applyFill="1" applyBorder="1" applyAlignment="1">
      <alignment horizontal="right" vertical="top" shrinkToFit="1"/>
    </xf>
    <xf numFmtId="40" fontId="0" fillId="0" borderId="0" xfId="0" applyNumberFormat="1"/>
    <xf numFmtId="40" fontId="0" fillId="0" borderId="0" xfId="1" applyNumberFormat="1" applyFont="1" applyFill="1"/>
    <xf numFmtId="4" fontId="1" fillId="4" borderId="4" xfId="0" applyNumberFormat="1" applyFont="1" applyFill="1" applyBorder="1" applyAlignment="1">
      <alignment horizontal="center"/>
    </xf>
    <xf numFmtId="14" fontId="1" fillId="4" borderId="6" xfId="0" applyNumberFormat="1" applyFont="1" applyFill="1" applyBorder="1" applyAlignment="1">
      <alignment horizontal="center"/>
    </xf>
    <xf numFmtId="14" fontId="1" fillId="4" borderId="4" xfId="0" applyNumberFormat="1" applyFont="1" applyFill="1" applyBorder="1" applyAlignment="1">
      <alignment horizontal="center" wrapText="1"/>
    </xf>
    <xf numFmtId="4" fontId="7" fillId="4" borderId="4" xfId="0" quotePrefix="1" applyNumberFormat="1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/>
    </xf>
    <xf numFmtId="4" fontId="1" fillId="7" borderId="3" xfId="0" applyNumberFormat="1" applyFont="1" applyFill="1" applyBorder="1" applyAlignment="1">
      <alignment horizontal="center" wrapText="1"/>
    </xf>
    <xf numFmtId="14" fontId="1" fillId="7" borderId="4" xfId="0" applyNumberFormat="1" applyFont="1" applyFill="1" applyBorder="1" applyAlignment="1">
      <alignment horizontal="center"/>
    </xf>
    <xf numFmtId="4" fontId="1" fillId="8" borderId="4" xfId="0" applyNumberFormat="1" applyFont="1" applyFill="1" applyBorder="1" applyAlignment="1">
      <alignment horizontal="center"/>
    </xf>
    <xf numFmtId="14" fontId="5" fillId="8" borderId="4" xfId="0" quotePrefix="1" applyNumberFormat="1" applyFont="1" applyFill="1" applyBorder="1" applyAlignment="1">
      <alignment horizontal="center"/>
    </xf>
    <xf numFmtId="14" fontId="1" fillId="3" borderId="6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wrapText="1"/>
    </xf>
    <xf numFmtId="4" fontId="1" fillId="10" borderId="3" xfId="0" applyNumberFormat="1" applyFont="1" applyFill="1" applyBorder="1" applyAlignment="1">
      <alignment horizontal="center"/>
    </xf>
    <xf numFmtId="14" fontId="1" fillId="10" borderId="6" xfId="0" applyNumberFormat="1" applyFont="1" applyFill="1" applyBorder="1" applyAlignment="1">
      <alignment horizontal="center"/>
    </xf>
    <xf numFmtId="14" fontId="5" fillId="10" borderId="4" xfId="0" quotePrefix="1" applyNumberFormat="1" applyFont="1" applyFill="1" applyBorder="1" applyAlignment="1">
      <alignment horizontal="center"/>
    </xf>
    <xf numFmtId="4" fontId="7" fillId="10" borderId="4" xfId="0" quotePrefix="1" applyNumberFormat="1" applyFont="1" applyFill="1" applyBorder="1" applyAlignment="1">
      <alignment horizontal="center" wrapText="1"/>
    </xf>
    <xf numFmtId="4" fontId="7" fillId="10" borderId="4" xfId="0" quotePrefix="1" applyNumberFormat="1" applyFont="1" applyFill="1" applyBorder="1" applyAlignment="1">
      <alignment horizontal="center" vertical="center" wrapText="1"/>
    </xf>
    <xf numFmtId="4" fontId="6" fillId="10" borderId="5" xfId="0" applyNumberFormat="1" applyFont="1" applyFill="1" applyBorder="1" applyAlignment="1">
      <alignment horizontal="center"/>
    </xf>
    <xf numFmtId="4" fontId="1" fillId="11" borderId="4" xfId="0" applyNumberFormat="1" applyFont="1" applyFill="1" applyBorder="1" applyAlignment="1">
      <alignment horizontal="center" wrapText="1"/>
    </xf>
    <xf numFmtId="14" fontId="1" fillId="11" borderId="6" xfId="0" applyNumberFormat="1" applyFont="1" applyFill="1" applyBorder="1" applyAlignment="1">
      <alignment horizontal="center"/>
    </xf>
    <xf numFmtId="14" fontId="1" fillId="11" borderId="4" xfId="0" applyNumberFormat="1" applyFont="1" applyFill="1" applyBorder="1" applyAlignment="1">
      <alignment horizontal="center"/>
    </xf>
    <xf numFmtId="4" fontId="7" fillId="11" borderId="4" xfId="0" quotePrefix="1" applyNumberFormat="1" applyFont="1" applyFill="1" applyBorder="1" applyAlignment="1">
      <alignment horizontal="center" wrapText="1"/>
    </xf>
    <xf numFmtId="4" fontId="7" fillId="11" borderId="4" xfId="0" quotePrefix="1" applyNumberFormat="1" applyFont="1" applyFill="1" applyBorder="1" applyAlignment="1">
      <alignment horizontal="center" vertical="center" wrapText="1"/>
    </xf>
    <xf numFmtId="4" fontId="6" fillId="11" borderId="5" xfId="0" applyNumberFormat="1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38" fontId="0" fillId="0" borderId="0" xfId="0" applyNumberFormat="1"/>
    <xf numFmtId="4" fontId="1" fillId="12" borderId="3" xfId="0" applyNumberFormat="1" applyFont="1" applyFill="1" applyBorder="1" applyAlignment="1">
      <alignment horizontal="center"/>
    </xf>
    <xf numFmtId="14" fontId="1" fillId="12" borderId="6" xfId="0" applyNumberFormat="1" applyFont="1" applyFill="1" applyBorder="1" applyAlignment="1">
      <alignment horizontal="center"/>
    </xf>
    <xf numFmtId="14" fontId="1" fillId="12" borderId="4" xfId="0" applyNumberFormat="1" applyFont="1" applyFill="1" applyBorder="1" applyAlignment="1">
      <alignment horizontal="center"/>
    </xf>
    <xf numFmtId="4" fontId="7" fillId="12" borderId="4" xfId="0" quotePrefix="1" applyNumberFormat="1" applyFont="1" applyFill="1" applyBorder="1" applyAlignment="1">
      <alignment horizontal="center" vertical="center" wrapText="1"/>
    </xf>
    <xf numFmtId="4" fontId="6" fillId="12" borderId="5" xfId="0" applyNumberFormat="1" applyFont="1" applyFill="1" applyBorder="1" applyAlignment="1">
      <alignment horizontal="center"/>
    </xf>
    <xf numFmtId="4" fontId="1" fillId="10" borderId="4" xfId="0" applyNumberFormat="1" applyFont="1" applyFill="1" applyBorder="1" applyAlignment="1">
      <alignment horizontal="center"/>
    </xf>
    <xf numFmtId="14" fontId="1" fillId="10" borderId="4" xfId="0" applyNumberFormat="1" applyFont="1" applyFill="1" applyBorder="1" applyAlignment="1">
      <alignment horizontal="center" wrapText="1"/>
    </xf>
    <xf numFmtId="4" fontId="1" fillId="13" borderId="3" xfId="0" applyNumberFormat="1" applyFont="1" applyFill="1" applyBorder="1" applyAlignment="1">
      <alignment horizontal="center"/>
    </xf>
    <xf numFmtId="14" fontId="1" fillId="13" borderId="6" xfId="0" applyNumberFormat="1" applyFont="1" applyFill="1" applyBorder="1" applyAlignment="1">
      <alignment horizontal="center"/>
    </xf>
    <xf numFmtId="14" fontId="5" fillId="13" borderId="4" xfId="0" quotePrefix="1" applyNumberFormat="1" applyFont="1" applyFill="1" applyBorder="1" applyAlignment="1">
      <alignment horizontal="center"/>
    </xf>
    <xf numFmtId="4" fontId="7" fillId="13" borderId="4" xfId="0" quotePrefix="1" applyNumberFormat="1" applyFont="1" applyFill="1" applyBorder="1" applyAlignment="1">
      <alignment horizontal="center" wrapText="1"/>
    </xf>
    <xf numFmtId="4" fontId="7" fillId="13" borderId="4" xfId="0" quotePrefix="1" applyNumberFormat="1" applyFont="1" applyFill="1" applyBorder="1" applyAlignment="1">
      <alignment horizontal="center" vertical="center" wrapText="1"/>
    </xf>
    <xf numFmtId="4" fontId="6" fillId="13" borderId="5" xfId="0" applyNumberFormat="1" applyFont="1" applyFill="1" applyBorder="1" applyAlignment="1">
      <alignment horizontal="center"/>
    </xf>
    <xf numFmtId="4" fontId="1" fillId="11" borderId="3" xfId="0" applyNumberFormat="1" applyFont="1" applyFill="1" applyBorder="1" applyAlignment="1">
      <alignment horizontal="center"/>
    </xf>
    <xf numFmtId="0" fontId="0" fillId="11" borderId="0" xfId="0" applyFill="1" applyAlignment="1">
      <alignment horizontal="center" vertical="center" wrapText="1"/>
    </xf>
    <xf numFmtId="4" fontId="1" fillId="13" borderId="10" xfId="0" applyNumberFormat="1" applyFont="1" applyFill="1" applyBorder="1" applyAlignment="1">
      <alignment horizontal="center"/>
    </xf>
    <xf numFmtId="4" fontId="7" fillId="13" borderId="6" xfId="0" quotePrefix="1" applyNumberFormat="1" applyFont="1" applyFill="1" applyBorder="1" applyAlignment="1">
      <alignment horizontal="center" vertical="center" wrapText="1"/>
    </xf>
    <xf numFmtId="4" fontId="6" fillId="13" borderId="7" xfId="0" applyNumberFormat="1" applyFont="1" applyFill="1" applyBorder="1" applyAlignment="1">
      <alignment horizontal="center"/>
    </xf>
    <xf numFmtId="4" fontId="1" fillId="11" borderId="4" xfId="0" applyNumberFormat="1" applyFont="1" applyFill="1" applyBorder="1" applyAlignment="1">
      <alignment horizontal="center"/>
    </xf>
    <xf numFmtId="14" fontId="1" fillId="11" borderId="4" xfId="0" applyNumberFormat="1" applyFont="1" applyFill="1" applyBorder="1" applyAlignment="1">
      <alignment horizontal="center" wrapText="1"/>
    </xf>
    <xf numFmtId="4" fontId="7" fillId="11" borderId="4" xfId="0" quotePrefix="1" applyNumberFormat="1" applyFont="1" applyFill="1" applyBorder="1" applyAlignment="1">
      <alignment vertical="center" wrapText="1"/>
    </xf>
    <xf numFmtId="4" fontId="6" fillId="11" borderId="1" xfId="0" applyNumberFormat="1" applyFont="1" applyFill="1" applyBorder="1" applyAlignment="1">
      <alignment horizontal="center"/>
    </xf>
    <xf numFmtId="4" fontId="6" fillId="0" borderId="4" xfId="0" applyNumberFormat="1" applyFont="1" applyBorder="1" applyAlignment="1">
      <alignment horizontal="center" wrapText="1"/>
    </xf>
    <xf numFmtId="4" fontId="6" fillId="0" borderId="0" xfId="0" applyNumberFormat="1" applyFont="1" applyAlignment="1">
      <alignment horizontal="center"/>
    </xf>
    <xf numFmtId="0" fontId="21" fillId="0" borderId="6" xfId="0" applyFont="1" applyFill="1" applyBorder="1" applyAlignment="1">
      <alignment horizontal="center" vertical="center"/>
    </xf>
  </cellXfs>
  <cellStyles count="3">
    <cellStyle name="Comma" xfId="1" builtinId="3"/>
    <cellStyle name="Comma 4" xfId="2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FF3300"/>
      <color rgb="FFDEBDFF"/>
      <color rgb="FF79DFDD"/>
      <color rgb="FFF1FEC2"/>
      <color rgb="FFFFFFCC"/>
      <color rgb="FFC3B6D4"/>
      <color rgb="FFFFE1F0"/>
      <color rgb="FFABFFFF"/>
      <color rgb="FFCC99FF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workbookViewId="0">
      <selection activeCell="A33" sqref="A33"/>
    </sheetView>
  </sheetViews>
  <sheetFormatPr defaultRowHeight="15" x14ac:dyDescent="0.25"/>
  <cols>
    <col min="1" max="1" width="3" customWidth="1"/>
    <col min="2" max="2" width="14" customWidth="1"/>
  </cols>
  <sheetData>
    <row r="1" spans="1:3" x14ac:dyDescent="0.25">
      <c r="A1" s="6" t="s">
        <v>61</v>
      </c>
    </row>
    <row r="2" spans="1:3" x14ac:dyDescent="0.25">
      <c r="A2" t="s">
        <v>65</v>
      </c>
    </row>
    <row r="3" spans="1:3" x14ac:dyDescent="0.25">
      <c r="A3" t="s">
        <v>66</v>
      </c>
    </row>
    <row r="4" spans="1:3" x14ac:dyDescent="0.25">
      <c r="A4" t="s">
        <v>63</v>
      </c>
    </row>
    <row r="5" spans="1:3" x14ac:dyDescent="0.25">
      <c r="A5" t="s">
        <v>64</v>
      </c>
    </row>
    <row r="10" spans="1:3" x14ac:dyDescent="0.25">
      <c r="A10" s="6" t="s">
        <v>62</v>
      </c>
    </row>
    <row r="11" spans="1:3" x14ac:dyDescent="0.25">
      <c r="A11" t="s">
        <v>67</v>
      </c>
    </row>
    <row r="12" spans="1:3" x14ac:dyDescent="0.25">
      <c r="A12" t="s">
        <v>68</v>
      </c>
    </row>
    <row r="13" spans="1:3" x14ac:dyDescent="0.25">
      <c r="A13" t="s">
        <v>69</v>
      </c>
    </row>
    <row r="14" spans="1:3" ht="19.5" customHeight="1" x14ac:dyDescent="0.25">
      <c r="A14" s="7" t="s">
        <v>72</v>
      </c>
      <c r="B14" t="s">
        <v>70</v>
      </c>
      <c r="C14" t="s">
        <v>71</v>
      </c>
    </row>
    <row r="15" spans="1:3" x14ac:dyDescent="0.25">
      <c r="A15" s="7" t="s">
        <v>72</v>
      </c>
      <c r="B15" t="s">
        <v>73</v>
      </c>
      <c r="C15" t="s">
        <v>74</v>
      </c>
    </row>
    <row r="16" spans="1:3" x14ac:dyDescent="0.25">
      <c r="A16" s="7" t="s">
        <v>72</v>
      </c>
      <c r="B16" t="s">
        <v>75</v>
      </c>
      <c r="C16" t="s">
        <v>76</v>
      </c>
    </row>
    <row r="17" spans="1:3" x14ac:dyDescent="0.25">
      <c r="A17" s="7" t="s">
        <v>72</v>
      </c>
      <c r="B17" t="s">
        <v>77</v>
      </c>
      <c r="C17" t="s">
        <v>79</v>
      </c>
    </row>
    <row r="18" spans="1:3" ht="19.5" customHeight="1" x14ac:dyDescent="0.25">
      <c r="A18" s="7" t="s">
        <v>72</v>
      </c>
      <c r="B18" t="s">
        <v>78</v>
      </c>
      <c r="C18" t="s">
        <v>80</v>
      </c>
    </row>
    <row r="19" spans="1:3" ht="19.5" customHeight="1" x14ac:dyDescent="0.25">
      <c r="A19" s="8" t="s">
        <v>84</v>
      </c>
    </row>
    <row r="20" spans="1:3" x14ac:dyDescent="0.25">
      <c r="A20" s="8" t="s">
        <v>81</v>
      </c>
    </row>
    <row r="21" spans="1:3" x14ac:dyDescent="0.25">
      <c r="A21" s="8" t="s">
        <v>82</v>
      </c>
    </row>
    <row r="24" spans="1:3" x14ac:dyDescent="0.25">
      <c r="A24" s="10" t="s">
        <v>85</v>
      </c>
    </row>
    <row r="25" spans="1:3" x14ac:dyDescent="0.25">
      <c r="A25" t="s">
        <v>86</v>
      </c>
    </row>
    <row r="26" spans="1:3" x14ac:dyDescent="0.25">
      <c r="A26" t="s">
        <v>87</v>
      </c>
    </row>
    <row r="27" spans="1:3" x14ac:dyDescent="0.25">
      <c r="A27" t="s">
        <v>88</v>
      </c>
    </row>
    <row r="28" spans="1:3" x14ac:dyDescent="0.25">
      <c r="A28" t="s">
        <v>89</v>
      </c>
    </row>
    <row r="29" spans="1:3" x14ac:dyDescent="0.25">
      <c r="A29" t="s">
        <v>90</v>
      </c>
    </row>
    <row r="30" spans="1:3" x14ac:dyDescent="0.25">
      <c r="A30" t="s">
        <v>91</v>
      </c>
    </row>
    <row r="33" spans="1:2" x14ac:dyDescent="0.25">
      <c r="A33" s="11" t="s">
        <v>92</v>
      </c>
    </row>
    <row r="34" spans="1:2" x14ac:dyDescent="0.25">
      <c r="A34" t="s">
        <v>93</v>
      </c>
    </row>
    <row r="35" spans="1:2" x14ac:dyDescent="0.25">
      <c r="A35" t="s">
        <v>94</v>
      </c>
    </row>
    <row r="36" spans="1:2" x14ac:dyDescent="0.25">
      <c r="A36" t="s">
        <v>95</v>
      </c>
    </row>
    <row r="37" spans="1:2" x14ac:dyDescent="0.25">
      <c r="B37" t="s">
        <v>101</v>
      </c>
    </row>
    <row r="38" spans="1:2" x14ac:dyDescent="0.25">
      <c r="B38" t="s">
        <v>96</v>
      </c>
    </row>
    <row r="39" spans="1:2" x14ac:dyDescent="0.25">
      <c r="B39" t="s">
        <v>97</v>
      </c>
    </row>
    <row r="40" spans="1:2" x14ac:dyDescent="0.25">
      <c r="B40" t="s">
        <v>98</v>
      </c>
    </row>
    <row r="41" spans="1:2" x14ac:dyDescent="0.25">
      <c r="B41" t="s">
        <v>99</v>
      </c>
    </row>
    <row r="42" spans="1:2" x14ac:dyDescent="0.25">
      <c r="B42" t="s">
        <v>100</v>
      </c>
    </row>
    <row r="43" spans="1:2" x14ac:dyDescent="0.25">
      <c r="B43" t="s">
        <v>105</v>
      </c>
    </row>
    <row r="44" spans="1:2" x14ac:dyDescent="0.25">
      <c r="B44" t="s">
        <v>102</v>
      </c>
    </row>
    <row r="45" spans="1:2" x14ac:dyDescent="0.25">
      <c r="B45" t="s">
        <v>103</v>
      </c>
    </row>
    <row r="46" spans="1:2" x14ac:dyDescent="0.25">
      <c r="B46" t="s">
        <v>104</v>
      </c>
    </row>
    <row r="47" spans="1:2" x14ac:dyDescent="0.25">
      <c r="B47" t="s">
        <v>106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O78"/>
  <sheetViews>
    <sheetView tabSelected="1" zoomScaleNormal="100" workbookViewId="0">
      <pane xSplit="2" ySplit="7" topLeftCell="EE8" activePane="bottomRight" state="frozen"/>
      <selection pane="topRight" activeCell="C1" sqref="C1"/>
      <selection pane="bottomLeft" activeCell="A8" sqref="A8"/>
      <selection pane="bottomRight" activeCell="B3" sqref="B3"/>
    </sheetView>
  </sheetViews>
  <sheetFormatPr defaultRowHeight="15" x14ac:dyDescent="0.25"/>
  <cols>
    <col min="2" max="2" width="32" bestFit="1" customWidth="1"/>
    <col min="3" max="115" width="20.42578125" style="28" customWidth="1"/>
    <col min="116" max="116" width="20.42578125" customWidth="1"/>
    <col min="117" max="117" width="20.42578125" hidden="1" customWidth="1"/>
    <col min="118" max="122" width="20.42578125" customWidth="1"/>
    <col min="123" max="127" width="20.42578125" style="28" customWidth="1"/>
    <col min="128" max="143" width="20.42578125" customWidth="1"/>
    <col min="144" max="144" width="20.140625" customWidth="1"/>
    <col min="145" max="145" width="19.42578125" customWidth="1"/>
    <col min="275" max="275" width="24.5703125" customWidth="1"/>
    <col min="276" max="276" width="16.5703125" customWidth="1"/>
    <col min="277" max="327" width="16.42578125" customWidth="1"/>
    <col min="531" max="531" width="24.5703125" customWidth="1"/>
    <col min="532" max="532" width="16.5703125" customWidth="1"/>
    <col min="533" max="583" width="16.42578125" customWidth="1"/>
    <col min="787" max="787" width="24.5703125" customWidth="1"/>
    <col min="788" max="788" width="16.5703125" customWidth="1"/>
    <col min="789" max="839" width="16.42578125" customWidth="1"/>
    <col min="1043" max="1043" width="24.5703125" customWidth="1"/>
    <col min="1044" max="1044" width="16.5703125" customWidth="1"/>
    <col min="1045" max="1095" width="16.42578125" customWidth="1"/>
    <col min="1299" max="1299" width="24.5703125" customWidth="1"/>
    <col min="1300" max="1300" width="16.5703125" customWidth="1"/>
    <col min="1301" max="1351" width="16.42578125" customWidth="1"/>
    <col min="1555" max="1555" width="24.5703125" customWidth="1"/>
    <col min="1556" max="1556" width="16.5703125" customWidth="1"/>
    <col min="1557" max="1607" width="16.42578125" customWidth="1"/>
    <col min="1811" max="1811" width="24.5703125" customWidth="1"/>
    <col min="1812" max="1812" width="16.5703125" customWidth="1"/>
    <col min="1813" max="1863" width="16.42578125" customWidth="1"/>
    <col min="2067" max="2067" width="24.5703125" customWidth="1"/>
    <col min="2068" max="2068" width="16.5703125" customWidth="1"/>
    <col min="2069" max="2119" width="16.42578125" customWidth="1"/>
    <col min="2323" max="2323" width="24.5703125" customWidth="1"/>
    <col min="2324" max="2324" width="16.5703125" customWidth="1"/>
    <col min="2325" max="2375" width="16.42578125" customWidth="1"/>
    <col min="2579" max="2579" width="24.5703125" customWidth="1"/>
    <col min="2580" max="2580" width="16.5703125" customWidth="1"/>
    <col min="2581" max="2631" width="16.42578125" customWidth="1"/>
    <col min="2835" max="2835" width="24.5703125" customWidth="1"/>
    <col min="2836" max="2836" width="16.5703125" customWidth="1"/>
    <col min="2837" max="2887" width="16.42578125" customWidth="1"/>
    <col min="3091" max="3091" width="24.5703125" customWidth="1"/>
    <col min="3092" max="3092" width="16.5703125" customWidth="1"/>
    <col min="3093" max="3143" width="16.42578125" customWidth="1"/>
    <col min="3347" max="3347" width="24.5703125" customWidth="1"/>
    <col min="3348" max="3348" width="16.5703125" customWidth="1"/>
    <col min="3349" max="3399" width="16.42578125" customWidth="1"/>
    <col min="3603" max="3603" width="24.5703125" customWidth="1"/>
    <col min="3604" max="3604" width="16.5703125" customWidth="1"/>
    <col min="3605" max="3655" width="16.42578125" customWidth="1"/>
    <col min="3859" max="3859" width="24.5703125" customWidth="1"/>
    <col min="3860" max="3860" width="16.5703125" customWidth="1"/>
    <col min="3861" max="3911" width="16.42578125" customWidth="1"/>
    <col min="4115" max="4115" width="24.5703125" customWidth="1"/>
    <col min="4116" max="4116" width="16.5703125" customWidth="1"/>
    <col min="4117" max="4167" width="16.42578125" customWidth="1"/>
    <col min="4371" max="4371" width="24.5703125" customWidth="1"/>
    <col min="4372" max="4372" width="16.5703125" customWidth="1"/>
    <col min="4373" max="4423" width="16.42578125" customWidth="1"/>
    <col min="4627" max="4627" width="24.5703125" customWidth="1"/>
    <col min="4628" max="4628" width="16.5703125" customWidth="1"/>
    <col min="4629" max="4679" width="16.42578125" customWidth="1"/>
    <col min="4883" max="4883" width="24.5703125" customWidth="1"/>
    <col min="4884" max="4884" width="16.5703125" customWidth="1"/>
    <col min="4885" max="4935" width="16.42578125" customWidth="1"/>
    <col min="5139" max="5139" width="24.5703125" customWidth="1"/>
    <col min="5140" max="5140" width="16.5703125" customWidth="1"/>
    <col min="5141" max="5191" width="16.42578125" customWidth="1"/>
    <col min="5395" max="5395" width="24.5703125" customWidth="1"/>
    <col min="5396" max="5396" width="16.5703125" customWidth="1"/>
    <col min="5397" max="5447" width="16.42578125" customWidth="1"/>
    <col min="5651" max="5651" width="24.5703125" customWidth="1"/>
    <col min="5652" max="5652" width="16.5703125" customWidth="1"/>
    <col min="5653" max="5703" width="16.42578125" customWidth="1"/>
    <col min="5907" max="5907" width="24.5703125" customWidth="1"/>
    <col min="5908" max="5908" width="16.5703125" customWidth="1"/>
    <col min="5909" max="5959" width="16.42578125" customWidth="1"/>
    <col min="6163" max="6163" width="24.5703125" customWidth="1"/>
    <col min="6164" max="6164" width="16.5703125" customWidth="1"/>
    <col min="6165" max="6215" width="16.42578125" customWidth="1"/>
    <col min="6419" max="6419" width="24.5703125" customWidth="1"/>
    <col min="6420" max="6420" width="16.5703125" customWidth="1"/>
    <col min="6421" max="6471" width="16.42578125" customWidth="1"/>
    <col min="6675" max="6675" width="24.5703125" customWidth="1"/>
    <col min="6676" max="6676" width="16.5703125" customWidth="1"/>
    <col min="6677" max="6727" width="16.42578125" customWidth="1"/>
    <col min="6931" max="6931" width="24.5703125" customWidth="1"/>
    <col min="6932" max="6932" width="16.5703125" customWidth="1"/>
    <col min="6933" max="6983" width="16.42578125" customWidth="1"/>
    <col min="7187" max="7187" width="24.5703125" customWidth="1"/>
    <col min="7188" max="7188" width="16.5703125" customWidth="1"/>
    <col min="7189" max="7239" width="16.42578125" customWidth="1"/>
    <col min="7443" max="7443" width="24.5703125" customWidth="1"/>
    <col min="7444" max="7444" width="16.5703125" customWidth="1"/>
    <col min="7445" max="7495" width="16.42578125" customWidth="1"/>
    <col min="7699" max="7699" width="24.5703125" customWidth="1"/>
    <col min="7700" max="7700" width="16.5703125" customWidth="1"/>
    <col min="7701" max="7751" width="16.42578125" customWidth="1"/>
    <col min="7955" max="7955" width="24.5703125" customWidth="1"/>
    <col min="7956" max="7956" width="16.5703125" customWidth="1"/>
    <col min="7957" max="8007" width="16.42578125" customWidth="1"/>
    <col min="8211" max="8211" width="24.5703125" customWidth="1"/>
    <col min="8212" max="8212" width="16.5703125" customWidth="1"/>
    <col min="8213" max="8263" width="16.42578125" customWidth="1"/>
    <col min="8467" max="8467" width="24.5703125" customWidth="1"/>
    <col min="8468" max="8468" width="16.5703125" customWidth="1"/>
    <col min="8469" max="8519" width="16.42578125" customWidth="1"/>
    <col min="8723" max="8723" width="24.5703125" customWidth="1"/>
    <col min="8724" max="8724" width="16.5703125" customWidth="1"/>
    <col min="8725" max="8775" width="16.42578125" customWidth="1"/>
    <col min="8979" max="8979" width="24.5703125" customWidth="1"/>
    <col min="8980" max="8980" width="16.5703125" customWidth="1"/>
    <col min="8981" max="9031" width="16.42578125" customWidth="1"/>
    <col min="9235" max="9235" width="24.5703125" customWidth="1"/>
    <col min="9236" max="9236" width="16.5703125" customWidth="1"/>
    <col min="9237" max="9287" width="16.42578125" customWidth="1"/>
    <col min="9491" max="9491" width="24.5703125" customWidth="1"/>
    <col min="9492" max="9492" width="16.5703125" customWidth="1"/>
    <col min="9493" max="9543" width="16.42578125" customWidth="1"/>
    <col min="9747" max="9747" width="24.5703125" customWidth="1"/>
    <col min="9748" max="9748" width="16.5703125" customWidth="1"/>
    <col min="9749" max="9799" width="16.42578125" customWidth="1"/>
    <col min="10003" max="10003" width="24.5703125" customWidth="1"/>
    <col min="10004" max="10004" width="16.5703125" customWidth="1"/>
    <col min="10005" max="10055" width="16.42578125" customWidth="1"/>
    <col min="10259" max="10259" width="24.5703125" customWidth="1"/>
    <col min="10260" max="10260" width="16.5703125" customWidth="1"/>
    <col min="10261" max="10311" width="16.42578125" customWidth="1"/>
    <col min="10515" max="10515" width="24.5703125" customWidth="1"/>
    <col min="10516" max="10516" width="16.5703125" customWidth="1"/>
    <col min="10517" max="10567" width="16.42578125" customWidth="1"/>
    <col min="10771" max="10771" width="24.5703125" customWidth="1"/>
    <col min="10772" max="10772" width="16.5703125" customWidth="1"/>
    <col min="10773" max="10823" width="16.42578125" customWidth="1"/>
    <col min="11027" max="11027" width="24.5703125" customWidth="1"/>
    <col min="11028" max="11028" width="16.5703125" customWidth="1"/>
    <col min="11029" max="11079" width="16.42578125" customWidth="1"/>
    <col min="11283" max="11283" width="24.5703125" customWidth="1"/>
    <col min="11284" max="11284" width="16.5703125" customWidth="1"/>
    <col min="11285" max="11335" width="16.42578125" customWidth="1"/>
    <col min="11539" max="11539" width="24.5703125" customWidth="1"/>
    <col min="11540" max="11540" width="16.5703125" customWidth="1"/>
    <col min="11541" max="11591" width="16.42578125" customWidth="1"/>
    <col min="11795" max="11795" width="24.5703125" customWidth="1"/>
    <col min="11796" max="11796" width="16.5703125" customWidth="1"/>
    <col min="11797" max="11847" width="16.42578125" customWidth="1"/>
    <col min="12051" max="12051" width="24.5703125" customWidth="1"/>
    <col min="12052" max="12052" width="16.5703125" customWidth="1"/>
    <col min="12053" max="12103" width="16.42578125" customWidth="1"/>
    <col min="12307" max="12307" width="24.5703125" customWidth="1"/>
    <col min="12308" max="12308" width="16.5703125" customWidth="1"/>
    <col min="12309" max="12359" width="16.42578125" customWidth="1"/>
    <col min="12563" max="12563" width="24.5703125" customWidth="1"/>
    <col min="12564" max="12564" width="16.5703125" customWidth="1"/>
    <col min="12565" max="12615" width="16.42578125" customWidth="1"/>
    <col min="12819" max="12819" width="24.5703125" customWidth="1"/>
    <col min="12820" max="12820" width="16.5703125" customWidth="1"/>
    <col min="12821" max="12871" width="16.42578125" customWidth="1"/>
    <col min="13075" max="13075" width="24.5703125" customWidth="1"/>
    <col min="13076" max="13076" width="16.5703125" customWidth="1"/>
    <col min="13077" max="13127" width="16.42578125" customWidth="1"/>
    <col min="13331" max="13331" width="24.5703125" customWidth="1"/>
    <col min="13332" max="13332" width="16.5703125" customWidth="1"/>
    <col min="13333" max="13383" width="16.42578125" customWidth="1"/>
    <col min="13587" max="13587" width="24.5703125" customWidth="1"/>
    <col min="13588" max="13588" width="16.5703125" customWidth="1"/>
    <col min="13589" max="13639" width="16.42578125" customWidth="1"/>
    <col min="13843" max="13843" width="24.5703125" customWidth="1"/>
    <col min="13844" max="13844" width="16.5703125" customWidth="1"/>
    <col min="13845" max="13895" width="16.42578125" customWidth="1"/>
    <col min="14099" max="14099" width="24.5703125" customWidth="1"/>
    <col min="14100" max="14100" width="16.5703125" customWidth="1"/>
    <col min="14101" max="14151" width="16.42578125" customWidth="1"/>
    <col min="14355" max="14355" width="24.5703125" customWidth="1"/>
    <col min="14356" max="14356" width="16.5703125" customWidth="1"/>
    <col min="14357" max="14407" width="16.42578125" customWidth="1"/>
    <col min="14611" max="14611" width="24.5703125" customWidth="1"/>
    <col min="14612" max="14612" width="16.5703125" customWidth="1"/>
    <col min="14613" max="14663" width="16.42578125" customWidth="1"/>
    <col min="14867" max="14867" width="24.5703125" customWidth="1"/>
    <col min="14868" max="14868" width="16.5703125" customWidth="1"/>
    <col min="14869" max="14919" width="16.42578125" customWidth="1"/>
    <col min="15123" max="15123" width="24.5703125" customWidth="1"/>
    <col min="15124" max="15124" width="16.5703125" customWidth="1"/>
    <col min="15125" max="15175" width="16.42578125" customWidth="1"/>
    <col min="15379" max="15379" width="24.5703125" customWidth="1"/>
    <col min="15380" max="15380" width="16.5703125" customWidth="1"/>
    <col min="15381" max="15431" width="16.42578125" customWidth="1"/>
    <col min="15635" max="15635" width="24.5703125" customWidth="1"/>
    <col min="15636" max="15636" width="16.5703125" customWidth="1"/>
    <col min="15637" max="15687" width="16.42578125" customWidth="1"/>
    <col min="15891" max="15891" width="24.5703125" customWidth="1"/>
    <col min="15892" max="15892" width="16.5703125" customWidth="1"/>
    <col min="15893" max="15943" width="16.42578125" customWidth="1"/>
    <col min="16147" max="16147" width="24.5703125" customWidth="1"/>
    <col min="16148" max="16148" width="16.5703125" customWidth="1"/>
    <col min="16149" max="16199" width="16.42578125" customWidth="1"/>
  </cols>
  <sheetData>
    <row r="1" spans="1:145" s="24" customFormat="1" ht="35.25" x14ac:dyDescent="0.3">
      <c r="A1" s="22"/>
      <c r="B1" s="143"/>
      <c r="C1" s="23"/>
      <c r="D1" s="44"/>
      <c r="E1" s="71" t="s">
        <v>108</v>
      </c>
      <c r="F1" s="38" t="s">
        <v>108</v>
      </c>
      <c r="G1" s="38" t="s">
        <v>108</v>
      </c>
      <c r="H1" s="38" t="s">
        <v>108</v>
      </c>
      <c r="I1" s="39" t="s">
        <v>108</v>
      </c>
      <c r="J1" s="39" t="s">
        <v>108</v>
      </c>
      <c r="K1" s="39" t="s">
        <v>108</v>
      </c>
      <c r="L1" s="39" t="s">
        <v>108</v>
      </c>
      <c r="M1" s="88" t="s">
        <v>234</v>
      </c>
      <c r="N1" s="78" t="s">
        <v>122</v>
      </c>
      <c r="O1" s="78" t="s">
        <v>122</v>
      </c>
      <c r="P1" s="90" t="s">
        <v>122</v>
      </c>
      <c r="Q1" s="90" t="s">
        <v>122</v>
      </c>
      <c r="R1" s="78" t="s">
        <v>122</v>
      </c>
      <c r="S1" s="78" t="s">
        <v>122</v>
      </c>
      <c r="T1" s="78" t="s">
        <v>122</v>
      </c>
      <c r="U1" s="78" t="s">
        <v>122</v>
      </c>
      <c r="V1" s="160" t="s">
        <v>122</v>
      </c>
      <c r="W1" s="160" t="s">
        <v>122</v>
      </c>
      <c r="X1" s="78" t="s">
        <v>122</v>
      </c>
      <c r="Y1" s="78" t="s">
        <v>122</v>
      </c>
      <c r="Z1" s="44" t="s">
        <v>108</v>
      </c>
      <c r="AA1" s="78" t="s">
        <v>188</v>
      </c>
      <c r="AB1" s="78" t="s">
        <v>188</v>
      </c>
      <c r="AC1" s="44" t="s">
        <v>139</v>
      </c>
      <c r="AD1" s="44" t="s">
        <v>108</v>
      </c>
      <c r="AE1" s="81" t="s">
        <v>195</v>
      </c>
      <c r="AF1" s="81" t="s">
        <v>195</v>
      </c>
      <c r="AG1" s="44" t="s">
        <v>108</v>
      </c>
      <c r="AH1" s="163" t="s">
        <v>158</v>
      </c>
      <c r="AI1" s="163" t="s">
        <v>158</v>
      </c>
      <c r="AJ1" s="163" t="s">
        <v>158</v>
      </c>
      <c r="AK1" s="163" t="s">
        <v>158</v>
      </c>
      <c r="AL1" s="163" t="s">
        <v>158</v>
      </c>
      <c r="AM1" s="163" t="s">
        <v>158</v>
      </c>
      <c r="AN1" s="69" t="s">
        <v>158</v>
      </c>
      <c r="AO1" s="55" t="s">
        <v>130</v>
      </c>
      <c r="AP1" s="55" t="s">
        <v>130</v>
      </c>
      <c r="AQ1" s="44" t="s">
        <v>130</v>
      </c>
      <c r="AR1" s="44" t="s">
        <v>130</v>
      </c>
      <c r="AS1" s="44" t="s">
        <v>218</v>
      </c>
      <c r="AT1" s="70" t="s">
        <v>245</v>
      </c>
      <c r="AU1" s="70" t="s">
        <v>108</v>
      </c>
      <c r="AV1" s="69" t="s">
        <v>158</v>
      </c>
      <c r="AW1" s="47" t="s">
        <v>151</v>
      </c>
      <c r="AX1" s="47" t="s">
        <v>151</v>
      </c>
      <c r="AY1" s="47" t="s">
        <v>151</v>
      </c>
      <c r="AZ1" s="47" t="s">
        <v>151</v>
      </c>
      <c r="BA1" s="47" t="s">
        <v>151</v>
      </c>
      <c r="BB1" s="47" t="s">
        <v>151</v>
      </c>
      <c r="BC1" s="47" t="s">
        <v>151</v>
      </c>
      <c r="BD1" s="47" t="s">
        <v>151</v>
      </c>
      <c r="BE1" s="47" t="s">
        <v>151</v>
      </c>
      <c r="BF1" s="47" t="s">
        <v>151</v>
      </c>
      <c r="BG1" s="47" t="s">
        <v>151</v>
      </c>
      <c r="BH1" s="47" t="s">
        <v>151</v>
      </c>
      <c r="BI1" s="47" t="s">
        <v>151</v>
      </c>
      <c r="BJ1" s="47" t="s">
        <v>151</v>
      </c>
      <c r="BK1" s="152" t="s">
        <v>108</v>
      </c>
      <c r="BL1" s="152" t="s">
        <v>108</v>
      </c>
      <c r="BM1" s="152" t="s">
        <v>108</v>
      </c>
      <c r="BN1" s="131" t="s">
        <v>108</v>
      </c>
      <c r="BO1" s="131" t="s">
        <v>108</v>
      </c>
      <c r="BP1" s="131" t="s">
        <v>108</v>
      </c>
      <c r="BQ1" s="131" t="s">
        <v>108</v>
      </c>
      <c r="BR1" s="158" t="s">
        <v>108</v>
      </c>
      <c r="BS1" s="158" t="s">
        <v>108</v>
      </c>
      <c r="BT1" s="158" t="s">
        <v>108</v>
      </c>
      <c r="BU1" s="97" t="s">
        <v>158</v>
      </c>
      <c r="BV1" s="97" t="s">
        <v>158</v>
      </c>
      <c r="BW1" s="97" t="s">
        <v>158</v>
      </c>
      <c r="BX1" s="97" t="s">
        <v>158</v>
      </c>
      <c r="BY1" s="97" t="s">
        <v>158</v>
      </c>
      <c r="BZ1" s="97" t="s">
        <v>158</v>
      </c>
      <c r="CA1" s="97" t="s">
        <v>158</v>
      </c>
      <c r="CB1" s="97" t="s">
        <v>158</v>
      </c>
      <c r="CC1" s="97" t="s">
        <v>158</v>
      </c>
      <c r="CD1" s="97" t="s">
        <v>158</v>
      </c>
      <c r="CE1" s="97" t="s">
        <v>158</v>
      </c>
      <c r="CF1" s="97" t="s">
        <v>158</v>
      </c>
      <c r="CG1" s="97" t="s">
        <v>158</v>
      </c>
      <c r="CH1" s="97" t="s">
        <v>158</v>
      </c>
      <c r="CI1" s="44" t="s">
        <v>168</v>
      </c>
      <c r="CJ1" s="102" t="s">
        <v>155</v>
      </c>
      <c r="CK1" s="102" t="s">
        <v>155</v>
      </c>
      <c r="CL1" s="163" t="s">
        <v>108</v>
      </c>
      <c r="CM1" s="163" t="s">
        <v>108</v>
      </c>
      <c r="CN1" s="120" t="s">
        <v>158</v>
      </c>
      <c r="CO1" s="120" t="s">
        <v>158</v>
      </c>
      <c r="CP1" s="120" t="s">
        <v>158</v>
      </c>
      <c r="CQ1" s="125" t="s">
        <v>207</v>
      </c>
      <c r="CR1" s="125" t="s">
        <v>207</v>
      </c>
      <c r="CS1" s="125" t="s">
        <v>207</v>
      </c>
      <c r="CT1" s="125" t="s">
        <v>207</v>
      </c>
      <c r="CU1" s="44" t="s">
        <v>108</v>
      </c>
      <c r="CV1" s="44" t="s">
        <v>108</v>
      </c>
      <c r="CW1" s="145" t="s">
        <v>108</v>
      </c>
      <c r="CX1" s="145" t="s">
        <v>108</v>
      </c>
      <c r="CY1" s="145" t="s">
        <v>108</v>
      </c>
      <c r="CZ1" s="145" t="s">
        <v>108</v>
      </c>
      <c r="DA1" s="145" t="s">
        <v>108</v>
      </c>
      <c r="DB1" s="145" t="s">
        <v>108</v>
      </c>
      <c r="DC1" s="70" t="s">
        <v>225</v>
      </c>
      <c r="DD1" s="70" t="s">
        <v>225</v>
      </c>
      <c r="DE1" s="70" t="s">
        <v>225</v>
      </c>
      <c r="DF1" s="70" t="s">
        <v>225</v>
      </c>
      <c r="DG1" s="137" t="s">
        <v>225</v>
      </c>
      <c r="DH1" s="137" t="s">
        <v>225</v>
      </c>
      <c r="DI1" s="69" t="s">
        <v>108</v>
      </c>
      <c r="DJ1" s="150" t="s">
        <v>158</v>
      </c>
      <c r="DK1" s="150" t="s">
        <v>158</v>
      </c>
      <c r="DL1" s="127" t="s">
        <v>108</v>
      </c>
      <c r="DM1" s="102" t="s">
        <v>108</v>
      </c>
      <c r="DN1" s="127" t="s">
        <v>108</v>
      </c>
      <c r="DO1" s="127" t="s">
        <v>108</v>
      </c>
      <c r="DP1" s="127" t="s">
        <v>108</v>
      </c>
      <c r="DQ1" s="127" t="s">
        <v>108</v>
      </c>
      <c r="DR1" s="127" t="s">
        <v>108</v>
      </c>
      <c r="DS1" s="152" t="s">
        <v>108</v>
      </c>
      <c r="DT1" s="152" t="s">
        <v>108</v>
      </c>
      <c r="DU1" s="152" t="s">
        <v>108</v>
      </c>
      <c r="DV1" s="152" t="s">
        <v>108</v>
      </c>
      <c r="DW1" s="44" t="s">
        <v>188</v>
      </c>
      <c r="DX1" s="107" t="s">
        <v>108</v>
      </c>
      <c r="DY1" s="107" t="s">
        <v>108</v>
      </c>
      <c r="DZ1" s="107" t="s">
        <v>108</v>
      </c>
      <c r="EA1" s="107" t="s">
        <v>108</v>
      </c>
      <c r="EB1" s="107" t="s">
        <v>108</v>
      </c>
      <c r="EC1" s="107" t="s">
        <v>108</v>
      </c>
      <c r="ED1" s="107" t="s">
        <v>108</v>
      </c>
      <c r="EE1" s="107" t="s">
        <v>108</v>
      </c>
      <c r="EF1" s="107" t="s">
        <v>108</v>
      </c>
      <c r="EG1" s="107" t="s">
        <v>108</v>
      </c>
      <c r="EH1" s="107" t="s">
        <v>108</v>
      </c>
      <c r="EI1" s="107" t="s">
        <v>108</v>
      </c>
      <c r="EJ1" s="107" t="s">
        <v>108</v>
      </c>
      <c r="EK1" s="107" t="s">
        <v>108</v>
      </c>
      <c r="EL1" s="107" t="s">
        <v>108</v>
      </c>
      <c r="EM1" s="112" t="s">
        <v>108</v>
      </c>
      <c r="EN1" s="112" t="s">
        <v>108</v>
      </c>
      <c r="EO1" s="44" t="s">
        <v>285</v>
      </c>
    </row>
    <row r="2" spans="1:145" s="1" customFormat="1" ht="11.25" x14ac:dyDescent="0.2">
      <c r="B2" s="40"/>
      <c r="C2" s="41"/>
      <c r="D2" s="46"/>
      <c r="E2" s="72"/>
      <c r="F2" s="35" t="s">
        <v>59</v>
      </c>
      <c r="G2" s="129" t="s">
        <v>263</v>
      </c>
      <c r="H2" s="35" t="s">
        <v>273</v>
      </c>
      <c r="I2" s="32" t="s">
        <v>230</v>
      </c>
      <c r="J2" s="32" t="s">
        <v>230</v>
      </c>
      <c r="K2" s="32" t="s">
        <v>230</v>
      </c>
      <c r="L2" s="32" t="s">
        <v>230</v>
      </c>
      <c r="M2" s="79" t="s">
        <v>233</v>
      </c>
      <c r="N2" s="79" t="s">
        <v>186</v>
      </c>
      <c r="O2" s="79" t="s">
        <v>186</v>
      </c>
      <c r="P2" s="91" t="s">
        <v>229</v>
      </c>
      <c r="Q2" s="91" t="s">
        <v>235</v>
      </c>
      <c r="R2" s="79" t="s">
        <v>186</v>
      </c>
      <c r="S2" s="79" t="s">
        <v>186</v>
      </c>
      <c r="T2" s="79" t="s">
        <v>271</v>
      </c>
      <c r="U2" s="79" t="s">
        <v>233</v>
      </c>
      <c r="V2" s="153" t="s">
        <v>260</v>
      </c>
      <c r="W2" s="153" t="s">
        <v>322</v>
      </c>
      <c r="X2" s="79" t="s">
        <v>311</v>
      </c>
      <c r="Y2" s="79" t="s">
        <v>311</v>
      </c>
      <c r="Z2" s="79" t="s">
        <v>186</v>
      </c>
      <c r="AA2" s="79" t="s">
        <v>186</v>
      </c>
      <c r="AB2" s="79" t="s">
        <v>186</v>
      </c>
      <c r="AC2" s="79" t="s">
        <v>186</v>
      </c>
      <c r="AD2" s="79" t="s">
        <v>186</v>
      </c>
      <c r="AE2" s="79" t="s">
        <v>186</v>
      </c>
      <c r="AF2" s="79" t="s">
        <v>289</v>
      </c>
      <c r="AG2" s="79" t="s">
        <v>186</v>
      </c>
      <c r="AH2" s="138" t="s">
        <v>186</v>
      </c>
      <c r="AI2" s="138" t="s">
        <v>238</v>
      </c>
      <c r="AJ2" s="138" t="s">
        <v>289</v>
      </c>
      <c r="AK2" s="138" t="s">
        <v>289</v>
      </c>
      <c r="AL2" s="138" t="s">
        <v>335</v>
      </c>
      <c r="AM2" s="138" t="s">
        <v>335</v>
      </c>
      <c r="AN2" s="79" t="s">
        <v>186</v>
      </c>
      <c r="AO2" s="54" t="s">
        <v>186</v>
      </c>
      <c r="AP2" s="54" t="s">
        <v>186</v>
      </c>
      <c r="AQ2" s="79" t="s">
        <v>186</v>
      </c>
      <c r="AR2" s="79" t="s">
        <v>186</v>
      </c>
      <c r="AS2" s="79" t="s">
        <v>186</v>
      </c>
      <c r="AT2" s="79" t="s">
        <v>246</v>
      </c>
      <c r="AU2" s="79" t="s">
        <v>311</v>
      </c>
      <c r="AV2" s="79" t="s">
        <v>186</v>
      </c>
      <c r="AW2" s="75" t="s">
        <v>186</v>
      </c>
      <c r="AX2" s="75" t="s">
        <v>186</v>
      </c>
      <c r="AY2" s="75" t="s">
        <v>186</v>
      </c>
      <c r="AZ2" s="75" t="s">
        <v>249</v>
      </c>
      <c r="BA2" s="75" t="s">
        <v>261</v>
      </c>
      <c r="BB2" s="75" t="s">
        <v>261</v>
      </c>
      <c r="BC2" s="75" t="s">
        <v>295</v>
      </c>
      <c r="BD2" s="75" t="s">
        <v>295</v>
      </c>
      <c r="BE2" s="75" t="s">
        <v>316</v>
      </c>
      <c r="BF2" s="75" t="s">
        <v>316</v>
      </c>
      <c r="BG2" s="75" t="s">
        <v>323</v>
      </c>
      <c r="BH2" s="75" t="s">
        <v>323</v>
      </c>
      <c r="BI2" s="75" t="s">
        <v>329</v>
      </c>
      <c r="BJ2" s="75" t="s">
        <v>329</v>
      </c>
      <c r="BK2" s="153" t="s">
        <v>253</v>
      </c>
      <c r="BL2" s="153" t="s">
        <v>297</v>
      </c>
      <c r="BM2" s="153" t="s">
        <v>332</v>
      </c>
      <c r="BN2" s="132" t="s">
        <v>280</v>
      </c>
      <c r="BO2" s="132" t="s">
        <v>280</v>
      </c>
      <c r="BP2" s="132" t="s">
        <v>298</v>
      </c>
      <c r="BQ2" s="132" t="s">
        <v>298</v>
      </c>
      <c r="BR2" s="138" t="s">
        <v>186</v>
      </c>
      <c r="BS2" s="138" t="s">
        <v>320</v>
      </c>
      <c r="BT2" s="138" t="s">
        <v>320</v>
      </c>
      <c r="BU2" s="98" t="s">
        <v>186</v>
      </c>
      <c r="BV2" s="98" t="s">
        <v>246</v>
      </c>
      <c r="BW2" s="98" t="s">
        <v>246</v>
      </c>
      <c r="BX2" s="98" t="s">
        <v>265</v>
      </c>
      <c r="BY2" s="98" t="s">
        <v>283</v>
      </c>
      <c r="BZ2" s="98" t="s">
        <v>309</v>
      </c>
      <c r="CA2" s="98" t="s">
        <v>295</v>
      </c>
      <c r="CB2" s="98" t="s">
        <v>316</v>
      </c>
      <c r="CC2" s="98" t="s">
        <v>316</v>
      </c>
      <c r="CD2" s="98" t="s">
        <v>316</v>
      </c>
      <c r="CE2" s="98" t="s">
        <v>323</v>
      </c>
      <c r="CF2" s="98" t="s">
        <v>323</v>
      </c>
      <c r="CG2" s="98" t="s">
        <v>329</v>
      </c>
      <c r="CH2" s="98" t="s">
        <v>329</v>
      </c>
      <c r="CI2" s="79" t="s">
        <v>186</v>
      </c>
      <c r="CJ2" s="103" t="s">
        <v>186</v>
      </c>
      <c r="CK2" s="103" t="s">
        <v>256</v>
      </c>
      <c r="CL2" s="138" t="s">
        <v>329</v>
      </c>
      <c r="CM2" s="138" t="s">
        <v>329</v>
      </c>
      <c r="CN2" s="121" t="s">
        <v>186</v>
      </c>
      <c r="CO2" s="121" t="s">
        <v>265</v>
      </c>
      <c r="CP2" s="121" t="s">
        <v>276</v>
      </c>
      <c r="CQ2" s="98" t="s">
        <v>186</v>
      </c>
      <c r="CR2" s="98" t="s">
        <v>265</v>
      </c>
      <c r="CS2" s="98" t="s">
        <v>265</v>
      </c>
      <c r="CT2" s="98" t="s">
        <v>277</v>
      </c>
      <c r="CU2" s="79" t="s">
        <v>186</v>
      </c>
      <c r="CV2" s="79" t="s">
        <v>301</v>
      </c>
      <c r="CW2" s="146" t="s">
        <v>295</v>
      </c>
      <c r="CX2" s="146" t="s">
        <v>295</v>
      </c>
      <c r="CY2" s="146" t="s">
        <v>326</v>
      </c>
      <c r="CZ2" s="146" t="s">
        <v>326</v>
      </c>
      <c r="DA2" s="146" t="s">
        <v>330</v>
      </c>
      <c r="DB2" s="146" t="s">
        <v>336</v>
      </c>
      <c r="DC2" s="79" t="s">
        <v>186</v>
      </c>
      <c r="DD2" s="79" t="s">
        <v>186</v>
      </c>
      <c r="DE2" s="79" t="s">
        <v>278</v>
      </c>
      <c r="DF2" s="79" t="s">
        <v>186</v>
      </c>
      <c r="DG2" s="138" t="s">
        <v>233</v>
      </c>
      <c r="DH2" s="138" t="s">
        <v>284</v>
      </c>
      <c r="DI2" s="79" t="s">
        <v>186</v>
      </c>
      <c r="DJ2" s="132" t="s">
        <v>186</v>
      </c>
      <c r="DK2" s="132" t="s">
        <v>305</v>
      </c>
      <c r="DL2" s="103" t="s">
        <v>186</v>
      </c>
      <c r="DM2" s="128"/>
      <c r="DN2" s="103" t="s">
        <v>270</v>
      </c>
      <c r="DO2" s="103" t="s">
        <v>270</v>
      </c>
      <c r="DP2" s="103" t="s">
        <v>327</v>
      </c>
      <c r="DQ2" s="103" t="s">
        <v>327</v>
      </c>
      <c r="DR2" s="103" t="s">
        <v>337</v>
      </c>
      <c r="DS2" s="153" t="s">
        <v>297</v>
      </c>
      <c r="DT2" s="153" t="s">
        <v>297</v>
      </c>
      <c r="DU2" s="153" t="s">
        <v>339</v>
      </c>
      <c r="DV2" s="153" t="s">
        <v>339</v>
      </c>
      <c r="DW2" s="50" t="s">
        <v>186</v>
      </c>
      <c r="DX2" s="108" t="s">
        <v>241</v>
      </c>
      <c r="DY2" s="108" t="s">
        <v>241</v>
      </c>
      <c r="DZ2" s="108" t="s">
        <v>265</v>
      </c>
      <c r="EA2" s="108" t="s">
        <v>279</v>
      </c>
      <c r="EB2" s="108" t="s">
        <v>279</v>
      </c>
      <c r="EC2" s="108" t="s">
        <v>288</v>
      </c>
      <c r="ED2" s="108" t="s">
        <v>288</v>
      </c>
      <c r="EE2" s="108" t="s">
        <v>308</v>
      </c>
      <c r="EF2" s="108" t="s">
        <v>308</v>
      </c>
      <c r="EG2" s="108" t="s">
        <v>317</v>
      </c>
      <c r="EH2" s="108" t="s">
        <v>328</v>
      </c>
      <c r="EI2" s="108" t="s">
        <v>328</v>
      </c>
      <c r="EJ2" s="108" t="s">
        <v>331</v>
      </c>
      <c r="EK2" s="108" t="s">
        <v>331</v>
      </c>
      <c r="EL2" s="108" t="s">
        <v>340</v>
      </c>
      <c r="EM2" s="113" t="s">
        <v>241</v>
      </c>
      <c r="EN2" s="113" t="s">
        <v>257</v>
      </c>
      <c r="EO2" s="50" t="s">
        <v>286</v>
      </c>
    </row>
    <row r="3" spans="1:145" s="1" customFormat="1" ht="22.5" x14ac:dyDescent="0.2">
      <c r="A3" s="1" t="s">
        <v>107</v>
      </c>
      <c r="B3" s="14"/>
      <c r="C3" s="25"/>
      <c r="D3" s="46"/>
      <c r="E3" s="73" t="s">
        <v>173</v>
      </c>
      <c r="F3" s="35" t="s">
        <v>180</v>
      </c>
      <c r="G3" s="35" t="s">
        <v>185</v>
      </c>
      <c r="H3" s="35" t="s">
        <v>180</v>
      </c>
      <c r="I3" s="32" t="s">
        <v>185</v>
      </c>
      <c r="J3" s="32" t="s">
        <v>185</v>
      </c>
      <c r="K3" s="32" t="s">
        <v>185</v>
      </c>
      <c r="L3" s="32" t="s">
        <v>185</v>
      </c>
      <c r="M3" s="79" t="s">
        <v>185</v>
      </c>
      <c r="N3" s="79" t="s">
        <v>185</v>
      </c>
      <c r="O3" s="79" t="s">
        <v>185</v>
      </c>
      <c r="P3" s="91" t="s">
        <v>185</v>
      </c>
      <c r="Q3" s="91" t="s">
        <v>185</v>
      </c>
      <c r="R3" s="79" t="s">
        <v>185</v>
      </c>
      <c r="S3" s="79" t="s">
        <v>185</v>
      </c>
      <c r="T3" s="79" t="s">
        <v>185</v>
      </c>
      <c r="U3" s="79" t="s">
        <v>185</v>
      </c>
      <c r="V3" s="153" t="s">
        <v>185</v>
      </c>
      <c r="W3" s="153" t="s">
        <v>185</v>
      </c>
      <c r="X3" s="79" t="s">
        <v>185</v>
      </c>
      <c r="Y3" s="79" t="s">
        <v>313</v>
      </c>
      <c r="Z3" s="50" t="s">
        <v>185</v>
      </c>
      <c r="AA3" s="79" t="s">
        <v>185</v>
      </c>
      <c r="AB3" s="79" t="s">
        <v>127</v>
      </c>
      <c r="AC3" s="50" t="s">
        <v>185</v>
      </c>
      <c r="AD3" s="50" t="s">
        <v>124</v>
      </c>
      <c r="AE3" s="50" t="s">
        <v>185</v>
      </c>
      <c r="AF3" s="50" t="s">
        <v>290</v>
      </c>
      <c r="AG3" s="50" t="s">
        <v>185</v>
      </c>
      <c r="AH3" s="164" t="s">
        <v>191</v>
      </c>
      <c r="AI3" s="164" t="s">
        <v>191</v>
      </c>
      <c r="AJ3" s="164" t="s">
        <v>292</v>
      </c>
      <c r="AK3" s="164" t="s">
        <v>292</v>
      </c>
      <c r="AL3" s="164" t="s">
        <v>292</v>
      </c>
      <c r="AM3" s="164" t="s">
        <v>292</v>
      </c>
      <c r="AN3" s="82" t="s">
        <v>191</v>
      </c>
      <c r="AO3" s="58" t="s">
        <v>185</v>
      </c>
      <c r="AP3" s="58" t="s">
        <v>185</v>
      </c>
      <c r="AQ3" s="46" t="s">
        <v>185</v>
      </c>
      <c r="AR3" s="46" t="s">
        <v>185</v>
      </c>
      <c r="AS3" s="46" t="s">
        <v>185</v>
      </c>
      <c r="AT3" s="46" t="s">
        <v>185</v>
      </c>
      <c r="AU3" s="46" t="s">
        <v>315</v>
      </c>
      <c r="AV3" s="82" t="s">
        <v>191</v>
      </c>
      <c r="AW3" s="85" t="s">
        <v>200</v>
      </c>
      <c r="AX3" s="85" t="s">
        <v>200</v>
      </c>
      <c r="AY3" s="85" t="s">
        <v>200</v>
      </c>
      <c r="AZ3" s="85" t="s">
        <v>200</v>
      </c>
      <c r="BA3" s="85" t="s">
        <v>200</v>
      </c>
      <c r="BB3" s="85" t="s">
        <v>200</v>
      </c>
      <c r="BC3" s="85" t="s">
        <v>200</v>
      </c>
      <c r="BD3" s="85" t="s">
        <v>200</v>
      </c>
      <c r="BE3" s="85" t="s">
        <v>200</v>
      </c>
      <c r="BF3" s="85" t="s">
        <v>200</v>
      </c>
      <c r="BG3" s="85" t="s">
        <v>200</v>
      </c>
      <c r="BH3" s="85" t="s">
        <v>200</v>
      </c>
      <c r="BI3" s="85" t="s">
        <v>200</v>
      </c>
      <c r="BJ3" s="85" t="s">
        <v>200</v>
      </c>
      <c r="BK3" s="154" t="s">
        <v>185</v>
      </c>
      <c r="BL3" s="154" t="s">
        <v>296</v>
      </c>
      <c r="BM3" s="154" t="s">
        <v>185</v>
      </c>
      <c r="BN3" s="133" t="s">
        <v>185</v>
      </c>
      <c r="BO3" s="133" t="s">
        <v>185</v>
      </c>
      <c r="BP3" s="133" t="s">
        <v>185</v>
      </c>
      <c r="BQ3" s="133" t="s">
        <v>185</v>
      </c>
      <c r="BR3" s="139" t="s">
        <v>185</v>
      </c>
      <c r="BS3" s="139" t="s">
        <v>185</v>
      </c>
      <c r="BT3" s="139" t="s">
        <v>185</v>
      </c>
      <c r="BU3" s="99" t="s">
        <v>191</v>
      </c>
      <c r="BV3" s="99" t="s">
        <v>191</v>
      </c>
      <c r="BW3" s="99" t="s">
        <v>191</v>
      </c>
      <c r="BX3" s="99" t="s">
        <v>191</v>
      </c>
      <c r="BY3" s="99" t="s">
        <v>191</v>
      </c>
      <c r="BZ3" s="99" t="s">
        <v>191</v>
      </c>
      <c r="CA3" s="99" t="s">
        <v>191</v>
      </c>
      <c r="CB3" s="99" t="s">
        <v>191</v>
      </c>
      <c r="CC3" s="99" t="s">
        <v>191</v>
      </c>
      <c r="CD3" s="99" t="s">
        <v>191</v>
      </c>
      <c r="CE3" s="99" t="s">
        <v>191</v>
      </c>
      <c r="CF3" s="99" t="s">
        <v>191</v>
      </c>
      <c r="CG3" s="99" t="s">
        <v>191</v>
      </c>
      <c r="CH3" s="99" t="s">
        <v>191</v>
      </c>
      <c r="CI3" s="50" t="s">
        <v>185</v>
      </c>
      <c r="CJ3" s="104" t="s">
        <v>203</v>
      </c>
      <c r="CK3" s="104" t="s">
        <v>203</v>
      </c>
      <c r="CL3" s="164" t="s">
        <v>334</v>
      </c>
      <c r="CM3" s="164" t="s">
        <v>334</v>
      </c>
      <c r="CN3" s="122" t="s">
        <v>191</v>
      </c>
      <c r="CO3" s="122" t="s">
        <v>191</v>
      </c>
      <c r="CP3" s="122" t="s">
        <v>191</v>
      </c>
      <c r="CQ3" s="126" t="s">
        <v>208</v>
      </c>
      <c r="CR3" s="126" t="s">
        <v>208</v>
      </c>
      <c r="CS3" s="126" t="s">
        <v>208</v>
      </c>
      <c r="CT3" s="126" t="s">
        <v>208</v>
      </c>
      <c r="CU3" s="50" t="s">
        <v>185</v>
      </c>
      <c r="CV3" s="50" t="s">
        <v>185</v>
      </c>
      <c r="CW3" s="147" t="s">
        <v>185</v>
      </c>
      <c r="CX3" s="147" t="s">
        <v>185</v>
      </c>
      <c r="CY3" s="147" t="s">
        <v>185</v>
      </c>
      <c r="CZ3" s="147" t="s">
        <v>185</v>
      </c>
      <c r="DA3" s="147" t="s">
        <v>185</v>
      </c>
      <c r="DB3" s="147" t="s">
        <v>185</v>
      </c>
      <c r="DC3" s="50" t="s">
        <v>226</v>
      </c>
      <c r="DD3" s="50" t="s">
        <v>226</v>
      </c>
      <c r="DE3" s="50" t="s">
        <v>226</v>
      </c>
      <c r="DF3" s="50" t="s">
        <v>226</v>
      </c>
      <c r="DG3" s="139" t="s">
        <v>185</v>
      </c>
      <c r="DH3" s="139" t="s">
        <v>185</v>
      </c>
      <c r="DI3" s="50" t="s">
        <v>185</v>
      </c>
      <c r="DJ3" s="151" t="s">
        <v>191</v>
      </c>
      <c r="DK3" s="151" t="s">
        <v>191</v>
      </c>
      <c r="DL3" s="104" t="s">
        <v>185</v>
      </c>
      <c r="DM3" s="104" t="s">
        <v>124</v>
      </c>
      <c r="DN3" s="104" t="s">
        <v>185</v>
      </c>
      <c r="DO3" s="104" t="s">
        <v>185</v>
      </c>
      <c r="DP3" s="104" t="s">
        <v>185</v>
      </c>
      <c r="DQ3" s="104" t="s">
        <v>185</v>
      </c>
      <c r="DR3" s="104" t="s">
        <v>185</v>
      </c>
      <c r="DS3" s="154" t="s">
        <v>185</v>
      </c>
      <c r="DT3" s="154" t="s">
        <v>185</v>
      </c>
      <c r="DU3" s="154" t="s">
        <v>185</v>
      </c>
      <c r="DV3" s="154" t="s">
        <v>185</v>
      </c>
      <c r="DW3" s="50" t="s">
        <v>185</v>
      </c>
      <c r="DX3" s="108" t="s">
        <v>185</v>
      </c>
      <c r="DY3" s="108" t="s">
        <v>185</v>
      </c>
      <c r="DZ3" s="108" t="s">
        <v>185</v>
      </c>
      <c r="EA3" s="108" t="s">
        <v>185</v>
      </c>
      <c r="EB3" s="108" t="s">
        <v>185</v>
      </c>
      <c r="EC3" s="108" t="s">
        <v>185</v>
      </c>
      <c r="ED3" s="108" t="s">
        <v>185</v>
      </c>
      <c r="EE3" s="108" t="s">
        <v>185</v>
      </c>
      <c r="EF3" s="108" t="s">
        <v>185</v>
      </c>
      <c r="EG3" s="108" t="s">
        <v>185</v>
      </c>
      <c r="EH3" s="108" t="s">
        <v>185</v>
      </c>
      <c r="EI3" s="108" t="s">
        <v>185</v>
      </c>
      <c r="EJ3" s="108" t="s">
        <v>185</v>
      </c>
      <c r="EK3" s="108" t="s">
        <v>185</v>
      </c>
      <c r="EL3" s="108" t="s">
        <v>185</v>
      </c>
      <c r="EM3" s="113" t="s">
        <v>185</v>
      </c>
      <c r="EN3" s="113" t="s">
        <v>185</v>
      </c>
      <c r="EO3" s="50" t="s">
        <v>185</v>
      </c>
    </row>
    <row r="4" spans="1:145" s="2" customFormat="1" ht="51" x14ac:dyDescent="0.2">
      <c r="B4" s="169"/>
      <c r="C4" s="168" t="s">
        <v>0</v>
      </c>
      <c r="D4" s="167" t="s">
        <v>244</v>
      </c>
      <c r="E4" s="74" t="s">
        <v>178</v>
      </c>
      <c r="F4" s="76" t="s">
        <v>112</v>
      </c>
      <c r="G4" s="130" t="s">
        <v>274</v>
      </c>
      <c r="H4" s="76" t="s">
        <v>112</v>
      </c>
      <c r="I4" s="33" t="s">
        <v>114</v>
      </c>
      <c r="J4" s="33" t="s">
        <v>133</v>
      </c>
      <c r="K4" s="33" t="s">
        <v>115</v>
      </c>
      <c r="L4" s="33" t="s">
        <v>116</v>
      </c>
      <c r="M4" s="80" t="s">
        <v>231</v>
      </c>
      <c r="N4" s="80" t="s">
        <v>174</v>
      </c>
      <c r="O4" s="80" t="s">
        <v>175</v>
      </c>
      <c r="P4" s="92" t="s">
        <v>214</v>
      </c>
      <c r="Q4" s="92" t="s">
        <v>214</v>
      </c>
      <c r="R4" s="80" t="s">
        <v>216</v>
      </c>
      <c r="S4" s="80" t="s">
        <v>187</v>
      </c>
      <c r="T4" s="80" t="s">
        <v>187</v>
      </c>
      <c r="U4" s="80" t="s">
        <v>236</v>
      </c>
      <c r="V4" s="161" t="s">
        <v>259</v>
      </c>
      <c r="W4" s="161" t="s">
        <v>321</v>
      </c>
      <c r="X4" s="80" t="s">
        <v>310</v>
      </c>
      <c r="Y4" s="80" t="s">
        <v>312</v>
      </c>
      <c r="Z4" s="51" t="s">
        <v>217</v>
      </c>
      <c r="AA4" s="83" t="s">
        <v>126</v>
      </c>
      <c r="AB4" s="83" t="s">
        <v>129</v>
      </c>
      <c r="AC4" s="51" t="s">
        <v>182</v>
      </c>
      <c r="AD4" s="51" t="s">
        <v>164</v>
      </c>
      <c r="AE4" s="51" t="s">
        <v>145</v>
      </c>
      <c r="AF4" s="51" t="s">
        <v>145</v>
      </c>
      <c r="AG4" s="51" t="s">
        <v>134</v>
      </c>
      <c r="AH4" s="141" t="s">
        <v>148</v>
      </c>
      <c r="AI4" s="141" t="s">
        <v>148</v>
      </c>
      <c r="AJ4" s="141" t="s">
        <v>291</v>
      </c>
      <c r="AK4" s="141" t="s">
        <v>291</v>
      </c>
      <c r="AL4" s="141" t="s">
        <v>291</v>
      </c>
      <c r="AM4" s="141" t="s">
        <v>291</v>
      </c>
      <c r="AN4" s="51" t="s">
        <v>149</v>
      </c>
      <c r="AO4" s="56" t="s">
        <v>197</v>
      </c>
      <c r="AP4" s="56" t="s">
        <v>197</v>
      </c>
      <c r="AQ4" s="51" t="s">
        <v>227</v>
      </c>
      <c r="AR4" s="51" t="s">
        <v>228</v>
      </c>
      <c r="AS4" s="51" t="s">
        <v>219</v>
      </c>
      <c r="AT4" s="51" t="s">
        <v>247</v>
      </c>
      <c r="AU4" s="51" t="s">
        <v>314</v>
      </c>
      <c r="AV4" s="51" t="s">
        <v>190</v>
      </c>
      <c r="AW4" s="86" t="s">
        <v>153</v>
      </c>
      <c r="AX4" s="86" t="s">
        <v>153</v>
      </c>
      <c r="AY4" s="86" t="s">
        <v>153</v>
      </c>
      <c r="AZ4" s="86" t="s">
        <v>250</v>
      </c>
      <c r="BA4" s="86" t="s">
        <v>262</v>
      </c>
      <c r="BB4" s="86" t="s">
        <v>262</v>
      </c>
      <c r="BC4" s="86" t="s">
        <v>262</v>
      </c>
      <c r="BD4" s="86" t="s">
        <v>262</v>
      </c>
      <c r="BE4" s="86" t="s">
        <v>262</v>
      </c>
      <c r="BF4" s="86" t="s">
        <v>262</v>
      </c>
      <c r="BG4" s="86" t="s">
        <v>262</v>
      </c>
      <c r="BH4" s="86" t="s">
        <v>262</v>
      </c>
      <c r="BI4" s="86" t="s">
        <v>262</v>
      </c>
      <c r="BJ4" s="86" t="s">
        <v>262</v>
      </c>
      <c r="BK4" s="155" t="s">
        <v>251</v>
      </c>
      <c r="BL4" s="155" t="s">
        <v>251</v>
      </c>
      <c r="BM4" s="155" t="s">
        <v>251</v>
      </c>
      <c r="BN4" s="134" t="s">
        <v>281</v>
      </c>
      <c r="BO4" s="134" t="s">
        <v>281</v>
      </c>
      <c r="BP4" s="134" t="s">
        <v>281</v>
      </c>
      <c r="BQ4" s="134" t="s">
        <v>281</v>
      </c>
      <c r="BR4" s="141" t="s">
        <v>143</v>
      </c>
      <c r="BS4" s="159" t="s">
        <v>319</v>
      </c>
      <c r="BT4" s="141" t="s">
        <v>319</v>
      </c>
      <c r="BU4" s="100" t="s">
        <v>201</v>
      </c>
      <c r="BV4" s="100" t="s">
        <v>254</v>
      </c>
      <c r="BW4" s="100" t="s">
        <v>255</v>
      </c>
      <c r="BX4" s="100" t="s">
        <v>254</v>
      </c>
      <c r="BY4" s="100" t="s">
        <v>255</v>
      </c>
      <c r="BZ4" s="100" t="s">
        <v>255</v>
      </c>
      <c r="CA4" s="100" t="s">
        <v>254</v>
      </c>
      <c r="CB4" s="100" t="s">
        <v>255</v>
      </c>
      <c r="CC4" s="100" t="s">
        <v>324</v>
      </c>
      <c r="CD4" s="100" t="s">
        <v>325</v>
      </c>
      <c r="CE4" s="100" t="s">
        <v>255</v>
      </c>
      <c r="CF4" s="100" t="s">
        <v>255</v>
      </c>
      <c r="CG4" s="100" t="s">
        <v>255</v>
      </c>
      <c r="CH4" s="100" t="s">
        <v>255</v>
      </c>
      <c r="CI4" s="51" t="s">
        <v>166</v>
      </c>
      <c r="CJ4" s="105" t="s">
        <v>204</v>
      </c>
      <c r="CK4" s="105" t="s">
        <v>204</v>
      </c>
      <c r="CL4" s="141" t="s">
        <v>255</v>
      </c>
      <c r="CM4" s="141" t="s">
        <v>255</v>
      </c>
      <c r="CN4" s="123" t="s">
        <v>157</v>
      </c>
      <c r="CO4" s="123" t="s">
        <v>266</v>
      </c>
      <c r="CP4" s="123" t="s">
        <v>275</v>
      </c>
      <c r="CQ4" s="100" t="s">
        <v>209</v>
      </c>
      <c r="CR4" s="100" t="s">
        <v>268</v>
      </c>
      <c r="CS4" s="100" t="s">
        <v>268</v>
      </c>
      <c r="CT4" s="100" t="s">
        <v>268</v>
      </c>
      <c r="CU4" s="51" t="s">
        <v>221</v>
      </c>
      <c r="CV4" s="51" t="s">
        <v>299</v>
      </c>
      <c r="CW4" s="148" t="s">
        <v>302</v>
      </c>
      <c r="CX4" s="148" t="s">
        <v>302</v>
      </c>
      <c r="CY4" s="148" t="s">
        <v>302</v>
      </c>
      <c r="CZ4" s="148" t="s">
        <v>302</v>
      </c>
      <c r="DA4" s="148" t="s">
        <v>302</v>
      </c>
      <c r="DB4" s="148" t="s">
        <v>302</v>
      </c>
      <c r="DC4" s="87" t="s">
        <v>169</v>
      </c>
      <c r="DD4" s="87" t="s">
        <v>169</v>
      </c>
      <c r="DE4" s="87" t="s">
        <v>169</v>
      </c>
      <c r="DF4" s="87" t="s">
        <v>169</v>
      </c>
      <c r="DG4" s="140" t="s">
        <v>169</v>
      </c>
      <c r="DH4" s="140" t="s">
        <v>169</v>
      </c>
      <c r="DI4" s="87" t="s">
        <v>160</v>
      </c>
      <c r="DJ4" s="135" t="s">
        <v>211</v>
      </c>
      <c r="DK4" s="135" t="s">
        <v>304</v>
      </c>
      <c r="DL4" s="105" t="s">
        <v>162</v>
      </c>
      <c r="DM4" s="105" t="s">
        <v>176</v>
      </c>
      <c r="DN4" s="105" t="s">
        <v>162</v>
      </c>
      <c r="DO4" s="105" t="s">
        <v>162</v>
      </c>
      <c r="DP4" s="105" t="s">
        <v>162</v>
      </c>
      <c r="DQ4" s="105" t="s">
        <v>162</v>
      </c>
      <c r="DR4" s="105" t="s">
        <v>338</v>
      </c>
      <c r="DS4" s="155" t="s">
        <v>306</v>
      </c>
      <c r="DT4" s="155" t="s">
        <v>306</v>
      </c>
      <c r="DU4" s="155" t="s">
        <v>306</v>
      </c>
      <c r="DV4" s="155" t="s">
        <v>306</v>
      </c>
      <c r="DW4" s="51" t="s">
        <v>136</v>
      </c>
      <c r="DX4" s="109" t="s">
        <v>242</v>
      </c>
      <c r="DY4" s="109" t="s">
        <v>242</v>
      </c>
      <c r="DZ4" s="109" t="s">
        <v>242</v>
      </c>
      <c r="EA4" s="109" t="s">
        <v>242</v>
      </c>
      <c r="EB4" s="109" t="s">
        <v>242</v>
      </c>
      <c r="EC4" s="109" t="s">
        <v>242</v>
      </c>
      <c r="ED4" s="109" t="s">
        <v>242</v>
      </c>
      <c r="EE4" s="109" t="s">
        <v>242</v>
      </c>
      <c r="EF4" s="109" t="s">
        <v>242</v>
      </c>
      <c r="EG4" s="109" t="s">
        <v>242</v>
      </c>
      <c r="EH4" s="109" t="s">
        <v>242</v>
      </c>
      <c r="EI4" s="109" t="s">
        <v>242</v>
      </c>
      <c r="EJ4" s="109" t="s">
        <v>242</v>
      </c>
      <c r="EK4" s="109" t="s">
        <v>242</v>
      </c>
      <c r="EL4" s="109" t="s">
        <v>242</v>
      </c>
      <c r="EM4" s="114" t="s">
        <v>243</v>
      </c>
      <c r="EN4" s="114" t="s">
        <v>243</v>
      </c>
      <c r="EO4" s="51" t="s">
        <v>287</v>
      </c>
    </row>
    <row r="5" spans="1:145" s="12" customFormat="1" ht="25.5" x14ac:dyDescent="0.2">
      <c r="B5" s="16" t="s">
        <v>109</v>
      </c>
      <c r="C5" s="168"/>
      <c r="D5" s="167"/>
      <c r="E5" s="74" t="s">
        <v>179</v>
      </c>
      <c r="F5" s="36" t="s">
        <v>181</v>
      </c>
      <c r="G5" s="36" t="s">
        <v>215</v>
      </c>
      <c r="H5" s="36" t="s">
        <v>272</v>
      </c>
      <c r="I5" s="33" t="s">
        <v>184</v>
      </c>
      <c r="J5" s="33" t="s">
        <v>184</v>
      </c>
      <c r="K5" s="33" t="s">
        <v>184</v>
      </c>
      <c r="L5" s="33" t="s">
        <v>184</v>
      </c>
      <c r="M5" s="80" t="s">
        <v>184</v>
      </c>
      <c r="N5" s="80" t="s">
        <v>184</v>
      </c>
      <c r="O5" s="80" t="s">
        <v>184</v>
      </c>
      <c r="P5" s="92" t="s">
        <v>184</v>
      </c>
      <c r="Q5" s="92" t="s">
        <v>215</v>
      </c>
      <c r="R5" s="80" t="s">
        <v>215</v>
      </c>
      <c r="S5" s="80" t="s">
        <v>184</v>
      </c>
      <c r="T5" s="80" t="s">
        <v>215</v>
      </c>
      <c r="U5" s="80" t="s">
        <v>215</v>
      </c>
      <c r="V5" s="161" t="s">
        <v>215</v>
      </c>
      <c r="W5" s="161" t="s">
        <v>215</v>
      </c>
      <c r="X5" s="80" t="s">
        <v>215</v>
      </c>
      <c r="Y5" s="80" t="s">
        <v>215</v>
      </c>
      <c r="Z5" s="51" t="s">
        <v>215</v>
      </c>
      <c r="AA5" s="80" t="s">
        <v>184</v>
      </c>
      <c r="AB5" s="83" t="s">
        <v>184</v>
      </c>
      <c r="AC5" s="83" t="s">
        <v>215</v>
      </c>
      <c r="AD5" s="51" t="s">
        <v>189</v>
      </c>
      <c r="AE5" s="51" t="s">
        <v>194</v>
      </c>
      <c r="AF5" s="51" t="s">
        <v>215</v>
      </c>
      <c r="AG5" s="51" t="s">
        <v>196</v>
      </c>
      <c r="AH5" s="141" t="s">
        <v>196</v>
      </c>
      <c r="AI5" s="141" t="s">
        <v>196</v>
      </c>
      <c r="AJ5" s="165" t="s">
        <v>293</v>
      </c>
      <c r="AK5" s="165" t="s">
        <v>294</v>
      </c>
      <c r="AL5" s="165" t="s">
        <v>293</v>
      </c>
      <c r="AM5" s="165" t="s">
        <v>294</v>
      </c>
      <c r="AN5" s="51" t="s">
        <v>196</v>
      </c>
      <c r="AO5" s="56" t="s">
        <v>198</v>
      </c>
      <c r="AP5" s="56" t="s">
        <v>215</v>
      </c>
      <c r="AQ5" s="51" t="s">
        <v>215</v>
      </c>
      <c r="AR5" s="51" t="s">
        <v>215</v>
      </c>
      <c r="AS5" s="51" t="s">
        <v>215</v>
      </c>
      <c r="AT5" s="51" t="s">
        <v>215</v>
      </c>
      <c r="AU5" s="51" t="s">
        <v>215</v>
      </c>
      <c r="AV5" s="51" t="s">
        <v>192</v>
      </c>
      <c r="AW5" s="33" t="s">
        <v>192</v>
      </c>
      <c r="AX5" s="33" t="s">
        <v>215</v>
      </c>
      <c r="AY5" s="33" t="s">
        <v>215</v>
      </c>
      <c r="AZ5" s="33" t="s">
        <v>215</v>
      </c>
      <c r="BA5" s="33" t="s">
        <v>215</v>
      </c>
      <c r="BB5" s="33" t="s">
        <v>215</v>
      </c>
      <c r="BC5" s="33" t="s">
        <v>215</v>
      </c>
      <c r="BD5" s="33" t="s">
        <v>215</v>
      </c>
      <c r="BE5" s="33" t="s">
        <v>215</v>
      </c>
      <c r="BF5" s="33" t="s">
        <v>215</v>
      </c>
      <c r="BG5" s="33" t="s">
        <v>215</v>
      </c>
      <c r="BH5" s="33" t="s">
        <v>215</v>
      </c>
      <c r="BI5" s="33" t="s">
        <v>215</v>
      </c>
      <c r="BJ5" s="33" t="s">
        <v>215</v>
      </c>
      <c r="BK5" s="156" t="s">
        <v>215</v>
      </c>
      <c r="BL5" s="156" t="s">
        <v>215</v>
      </c>
      <c r="BM5" s="156" t="s">
        <v>215</v>
      </c>
      <c r="BN5" s="135" t="s">
        <v>215</v>
      </c>
      <c r="BO5" s="135" t="s">
        <v>215</v>
      </c>
      <c r="BP5" s="135" t="s">
        <v>215</v>
      </c>
      <c r="BQ5" s="135" t="s">
        <v>215</v>
      </c>
      <c r="BR5" s="141" t="s">
        <v>215</v>
      </c>
      <c r="BS5" s="141" t="s">
        <v>215</v>
      </c>
      <c r="BT5" s="141" t="s">
        <v>215</v>
      </c>
      <c r="BU5" s="100" t="s">
        <v>202</v>
      </c>
      <c r="BV5" s="100" t="s">
        <v>215</v>
      </c>
      <c r="BW5" s="100" t="s">
        <v>215</v>
      </c>
      <c r="BX5" s="100" t="s">
        <v>215</v>
      </c>
      <c r="BY5" s="100" t="s">
        <v>215</v>
      </c>
      <c r="BZ5" s="100" t="s">
        <v>215</v>
      </c>
      <c r="CA5" s="100" t="s">
        <v>215</v>
      </c>
      <c r="CB5" s="100" t="s">
        <v>215</v>
      </c>
      <c r="CC5" s="100" t="s">
        <v>215</v>
      </c>
      <c r="CD5" s="100" t="s">
        <v>215</v>
      </c>
      <c r="CE5" s="100" t="s">
        <v>215</v>
      </c>
      <c r="CF5" s="100" t="s">
        <v>215</v>
      </c>
      <c r="CG5" s="100" t="s">
        <v>215</v>
      </c>
      <c r="CH5" s="100" t="s">
        <v>215</v>
      </c>
      <c r="CI5" s="51" t="s">
        <v>215</v>
      </c>
      <c r="CJ5" s="105" t="s">
        <v>183</v>
      </c>
      <c r="CK5" s="105" t="s">
        <v>215</v>
      </c>
      <c r="CL5" s="141" t="s">
        <v>215</v>
      </c>
      <c r="CM5" s="141" t="s">
        <v>215</v>
      </c>
      <c r="CN5" s="123" t="s">
        <v>205</v>
      </c>
      <c r="CO5" s="123" t="s">
        <v>267</v>
      </c>
      <c r="CP5" s="123" t="s">
        <v>267</v>
      </c>
      <c r="CQ5" s="100" t="s">
        <v>205</v>
      </c>
      <c r="CR5" s="100" t="s">
        <v>269</v>
      </c>
      <c r="CS5" s="100" t="s">
        <v>269</v>
      </c>
      <c r="CT5" s="100" t="s">
        <v>269</v>
      </c>
      <c r="CU5" s="51" t="s">
        <v>215</v>
      </c>
      <c r="CV5" s="51" t="s">
        <v>215</v>
      </c>
      <c r="CW5" s="148" t="s">
        <v>215</v>
      </c>
      <c r="CX5" s="148" t="s">
        <v>215</v>
      </c>
      <c r="CY5" s="148" t="s">
        <v>215</v>
      </c>
      <c r="CZ5" s="148" t="s">
        <v>215</v>
      </c>
      <c r="DA5" s="148" t="s">
        <v>215</v>
      </c>
      <c r="DB5" s="148" t="s">
        <v>215</v>
      </c>
      <c r="DC5" s="51" t="s">
        <v>170</v>
      </c>
      <c r="DD5" s="51" t="s">
        <v>171</v>
      </c>
      <c r="DE5" s="51" t="s">
        <v>171</v>
      </c>
      <c r="DF5" s="51" t="s">
        <v>172</v>
      </c>
      <c r="DG5" s="141" t="s">
        <v>239</v>
      </c>
      <c r="DH5" s="141" t="s">
        <v>239</v>
      </c>
      <c r="DI5" s="51" t="s">
        <v>215</v>
      </c>
      <c r="DJ5" s="135" t="s">
        <v>212</v>
      </c>
      <c r="DK5" s="135" t="s">
        <v>215</v>
      </c>
      <c r="DL5" s="105" t="s">
        <v>215</v>
      </c>
      <c r="DM5" s="105" t="s">
        <v>141</v>
      </c>
      <c r="DN5" s="105" t="s">
        <v>215</v>
      </c>
      <c r="DO5" s="105" t="s">
        <v>215</v>
      </c>
      <c r="DP5" s="105" t="s">
        <v>215</v>
      </c>
      <c r="DQ5" s="105" t="s">
        <v>215</v>
      </c>
      <c r="DR5" s="105" t="s">
        <v>215</v>
      </c>
      <c r="DS5" s="156" t="s">
        <v>215</v>
      </c>
      <c r="DT5" s="156" t="s">
        <v>215</v>
      </c>
      <c r="DU5" s="156" t="s">
        <v>215</v>
      </c>
      <c r="DV5" s="156" t="s">
        <v>215</v>
      </c>
      <c r="DW5" s="51" t="s">
        <v>213</v>
      </c>
      <c r="DX5" s="109" t="s">
        <v>215</v>
      </c>
      <c r="DY5" s="109" t="s">
        <v>215</v>
      </c>
      <c r="DZ5" s="109" t="s">
        <v>215</v>
      </c>
      <c r="EA5" s="109" t="s">
        <v>215</v>
      </c>
      <c r="EB5" s="109" t="s">
        <v>215</v>
      </c>
      <c r="EC5" s="109" t="s">
        <v>215</v>
      </c>
      <c r="ED5" s="109" t="s">
        <v>215</v>
      </c>
      <c r="EE5" s="109" t="s">
        <v>215</v>
      </c>
      <c r="EF5" s="109" t="s">
        <v>215</v>
      </c>
      <c r="EG5" s="109" t="s">
        <v>215</v>
      </c>
      <c r="EH5" s="109" t="s">
        <v>215</v>
      </c>
      <c r="EI5" s="109" t="s">
        <v>215</v>
      </c>
      <c r="EJ5" s="109" t="s">
        <v>215</v>
      </c>
      <c r="EK5" s="109" t="s">
        <v>215</v>
      </c>
      <c r="EL5" s="109" t="s">
        <v>215</v>
      </c>
      <c r="EM5" s="114" t="s">
        <v>215</v>
      </c>
      <c r="EN5" s="114" t="s">
        <v>215</v>
      </c>
      <c r="EO5" s="51" t="s">
        <v>215</v>
      </c>
    </row>
    <row r="6" spans="1:145" s="2" customFormat="1" ht="25.5" x14ac:dyDescent="0.2">
      <c r="B6" s="42"/>
      <c r="C6" s="168"/>
      <c r="D6" s="167"/>
      <c r="E6" s="49"/>
      <c r="F6" s="36" t="s">
        <v>264</v>
      </c>
      <c r="G6" s="36" t="s">
        <v>264</v>
      </c>
      <c r="H6" s="36" t="s">
        <v>264</v>
      </c>
      <c r="I6" s="33" t="s">
        <v>117</v>
      </c>
      <c r="J6" s="33" t="s">
        <v>118</v>
      </c>
      <c r="K6" s="33" t="s">
        <v>119</v>
      </c>
      <c r="L6" s="33" t="s">
        <v>258</v>
      </c>
      <c r="M6" s="80" t="s">
        <v>232</v>
      </c>
      <c r="N6" s="80" t="s">
        <v>123</v>
      </c>
      <c r="O6" s="80" t="s">
        <v>123</v>
      </c>
      <c r="P6" s="92" t="s">
        <v>123</v>
      </c>
      <c r="Q6" s="92" t="s">
        <v>123</v>
      </c>
      <c r="R6" s="80" t="s">
        <v>123</v>
      </c>
      <c r="S6" s="80" t="s">
        <v>123</v>
      </c>
      <c r="T6" s="80" t="s">
        <v>123</v>
      </c>
      <c r="U6" s="80" t="s">
        <v>123</v>
      </c>
      <c r="V6" s="161" t="s">
        <v>123</v>
      </c>
      <c r="W6" s="161" t="s">
        <v>123</v>
      </c>
      <c r="X6" s="80" t="s">
        <v>123</v>
      </c>
      <c r="Y6" s="80" t="s">
        <v>123</v>
      </c>
      <c r="Z6" s="51" t="s">
        <v>138</v>
      </c>
      <c r="AA6" s="83" t="s">
        <v>125</v>
      </c>
      <c r="AB6" s="83" t="s">
        <v>128</v>
      </c>
      <c r="AC6" s="51" t="s">
        <v>140</v>
      </c>
      <c r="AD6" s="51" t="s">
        <v>165</v>
      </c>
      <c r="AE6" s="51" t="s">
        <v>146</v>
      </c>
      <c r="AF6" s="51" t="s">
        <v>146</v>
      </c>
      <c r="AG6" s="51" t="s">
        <v>135</v>
      </c>
      <c r="AH6" s="141" t="s">
        <v>147</v>
      </c>
      <c r="AI6" s="141" t="s">
        <v>147</v>
      </c>
      <c r="AJ6" s="141" t="s">
        <v>147</v>
      </c>
      <c r="AK6" s="141" t="s">
        <v>147</v>
      </c>
      <c r="AL6" s="141" t="s">
        <v>147</v>
      </c>
      <c r="AM6" s="141" t="s">
        <v>147</v>
      </c>
      <c r="AN6" s="51" t="s">
        <v>150</v>
      </c>
      <c r="AO6" s="56" t="s">
        <v>199</v>
      </c>
      <c r="AP6" s="56" t="s">
        <v>199</v>
      </c>
      <c r="AQ6" s="51" t="s">
        <v>132</v>
      </c>
      <c r="AR6" s="51" t="s">
        <v>131</v>
      </c>
      <c r="AS6" s="51" t="s">
        <v>220</v>
      </c>
      <c r="AT6" s="51" t="s">
        <v>248</v>
      </c>
      <c r="AU6" s="51" t="s">
        <v>248</v>
      </c>
      <c r="AV6" s="51" t="s">
        <v>193</v>
      </c>
      <c r="AW6" s="33" t="s">
        <v>152</v>
      </c>
      <c r="AX6" s="33" t="s">
        <v>152</v>
      </c>
      <c r="AY6" s="33" t="s">
        <v>152</v>
      </c>
      <c r="AZ6" s="33" t="s">
        <v>152</v>
      </c>
      <c r="BA6" s="33" t="s">
        <v>152</v>
      </c>
      <c r="BB6" s="33" t="s">
        <v>152</v>
      </c>
      <c r="BC6" s="33" t="s">
        <v>152</v>
      </c>
      <c r="BD6" s="33" t="s">
        <v>152</v>
      </c>
      <c r="BE6" s="33" t="s">
        <v>152</v>
      </c>
      <c r="BF6" s="33" t="s">
        <v>152</v>
      </c>
      <c r="BG6" s="33" t="s">
        <v>152</v>
      </c>
      <c r="BH6" s="33" t="s">
        <v>152</v>
      </c>
      <c r="BI6" s="33" t="s">
        <v>152</v>
      </c>
      <c r="BJ6" s="33" t="s">
        <v>152</v>
      </c>
      <c r="BK6" s="156" t="s">
        <v>252</v>
      </c>
      <c r="BL6" s="156" t="s">
        <v>252</v>
      </c>
      <c r="BM6" s="156" t="s">
        <v>252</v>
      </c>
      <c r="BN6" s="135" t="s">
        <v>282</v>
      </c>
      <c r="BO6" s="135" t="s">
        <v>282</v>
      </c>
      <c r="BP6" s="135" t="s">
        <v>282</v>
      </c>
      <c r="BQ6" s="135" t="s">
        <v>282</v>
      </c>
      <c r="BR6" s="141" t="s">
        <v>142</v>
      </c>
      <c r="BS6" s="141" t="s">
        <v>318</v>
      </c>
      <c r="BT6" s="141" t="s">
        <v>318</v>
      </c>
      <c r="BU6" s="100" t="s">
        <v>154</v>
      </c>
      <c r="BV6" s="100" t="s">
        <v>154</v>
      </c>
      <c r="BW6" s="100" t="s">
        <v>154</v>
      </c>
      <c r="BX6" s="100" t="s">
        <v>154</v>
      </c>
      <c r="BY6" s="100" t="s">
        <v>154</v>
      </c>
      <c r="BZ6" s="100" t="s">
        <v>154</v>
      </c>
      <c r="CA6" s="100" t="s">
        <v>154</v>
      </c>
      <c r="CB6" s="100" t="s">
        <v>154</v>
      </c>
      <c r="CC6" s="100" t="s">
        <v>154</v>
      </c>
      <c r="CD6" s="100" t="s">
        <v>154</v>
      </c>
      <c r="CE6" s="100" t="s">
        <v>154</v>
      </c>
      <c r="CF6" s="100" t="s">
        <v>154</v>
      </c>
      <c r="CG6" s="100" t="s">
        <v>154</v>
      </c>
      <c r="CH6" s="100" t="s">
        <v>154</v>
      </c>
      <c r="CI6" s="51" t="s">
        <v>167</v>
      </c>
      <c r="CJ6" s="105" t="s">
        <v>156</v>
      </c>
      <c r="CK6" s="105" t="s">
        <v>156</v>
      </c>
      <c r="CL6" s="141" t="s">
        <v>333</v>
      </c>
      <c r="CM6" s="141" t="s">
        <v>333</v>
      </c>
      <c r="CN6" s="123" t="s">
        <v>206</v>
      </c>
      <c r="CO6" s="123" t="s">
        <v>206</v>
      </c>
      <c r="CP6" s="123" t="s">
        <v>206</v>
      </c>
      <c r="CQ6" s="100" t="s">
        <v>210</v>
      </c>
      <c r="CR6" s="100" t="s">
        <v>210</v>
      </c>
      <c r="CS6" s="100" t="s">
        <v>210</v>
      </c>
      <c r="CT6" s="100" t="s">
        <v>210</v>
      </c>
      <c r="CU6" s="51" t="s">
        <v>144</v>
      </c>
      <c r="CV6" s="51" t="s">
        <v>300</v>
      </c>
      <c r="CW6" s="148" t="s">
        <v>303</v>
      </c>
      <c r="CX6" s="148" t="s">
        <v>303</v>
      </c>
      <c r="CY6" s="148" t="s">
        <v>303</v>
      </c>
      <c r="CZ6" s="148" t="s">
        <v>303</v>
      </c>
      <c r="DA6" s="148" t="s">
        <v>303</v>
      </c>
      <c r="DB6" s="148" t="s">
        <v>303</v>
      </c>
      <c r="DC6" s="51" t="s">
        <v>222</v>
      </c>
      <c r="DD6" s="51" t="s">
        <v>223</v>
      </c>
      <c r="DE6" s="51" t="s">
        <v>223</v>
      </c>
      <c r="DF6" s="51" t="s">
        <v>224</v>
      </c>
      <c r="DG6" s="141" t="s">
        <v>240</v>
      </c>
      <c r="DH6" s="141" t="s">
        <v>240</v>
      </c>
      <c r="DI6" s="51" t="s">
        <v>161</v>
      </c>
      <c r="DJ6" s="135" t="s">
        <v>159</v>
      </c>
      <c r="DK6" s="135" t="s">
        <v>159</v>
      </c>
      <c r="DL6" s="105" t="s">
        <v>163</v>
      </c>
      <c r="DM6" s="105" t="s">
        <v>177</v>
      </c>
      <c r="DN6" s="105" t="s">
        <v>163</v>
      </c>
      <c r="DO6" s="105" t="s">
        <v>163</v>
      </c>
      <c r="DP6" s="105" t="s">
        <v>163</v>
      </c>
      <c r="DQ6" s="105" t="s">
        <v>163</v>
      </c>
      <c r="DR6" s="105" t="s">
        <v>163</v>
      </c>
      <c r="DS6" s="156" t="s">
        <v>307</v>
      </c>
      <c r="DT6" s="156" t="s">
        <v>307</v>
      </c>
      <c r="DU6" s="156" t="s">
        <v>307</v>
      </c>
      <c r="DV6" s="156" t="s">
        <v>307</v>
      </c>
      <c r="DW6" s="51" t="s">
        <v>137</v>
      </c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14" t="s">
        <v>109</v>
      </c>
      <c r="EN6" s="114"/>
      <c r="EO6" s="51"/>
    </row>
    <row r="7" spans="1:145" s="27" customFormat="1" ht="13.5" thickBot="1" x14ac:dyDescent="0.25">
      <c r="A7" s="5" t="s">
        <v>60</v>
      </c>
      <c r="B7" s="17" t="s">
        <v>120</v>
      </c>
      <c r="C7" s="26" t="s">
        <v>1</v>
      </c>
      <c r="D7" s="45" t="s">
        <v>1</v>
      </c>
      <c r="E7" s="26" t="s">
        <v>110</v>
      </c>
      <c r="F7" s="37" t="s">
        <v>1</v>
      </c>
      <c r="G7" s="37" t="s">
        <v>1</v>
      </c>
      <c r="H7" s="37" t="s">
        <v>1</v>
      </c>
      <c r="I7" s="34" t="s">
        <v>1</v>
      </c>
      <c r="J7" s="34" t="s">
        <v>1</v>
      </c>
      <c r="K7" s="34" t="s">
        <v>1</v>
      </c>
      <c r="L7" s="34" t="s">
        <v>1</v>
      </c>
      <c r="M7" s="17" t="s">
        <v>1</v>
      </c>
      <c r="N7" s="17" t="s">
        <v>1</v>
      </c>
      <c r="O7" s="17" t="s">
        <v>1</v>
      </c>
      <c r="P7" s="93" t="s">
        <v>1</v>
      </c>
      <c r="Q7" s="93" t="s">
        <v>1</v>
      </c>
      <c r="R7" s="17" t="s">
        <v>1</v>
      </c>
      <c r="S7" s="17" t="s">
        <v>1</v>
      </c>
      <c r="T7" s="17" t="s">
        <v>1</v>
      </c>
      <c r="U7" s="17" t="s">
        <v>1</v>
      </c>
      <c r="V7" s="162" t="s">
        <v>1</v>
      </c>
      <c r="W7" s="162" t="s">
        <v>110</v>
      </c>
      <c r="X7" s="17" t="s">
        <v>1</v>
      </c>
      <c r="Y7" s="17" t="s">
        <v>1</v>
      </c>
      <c r="Z7" s="45" t="s">
        <v>1</v>
      </c>
      <c r="AA7" s="84" t="s">
        <v>1</v>
      </c>
      <c r="AB7" s="84" t="s">
        <v>1</v>
      </c>
      <c r="AC7" s="45" t="s">
        <v>1</v>
      </c>
      <c r="AD7" s="45" t="s">
        <v>1</v>
      </c>
      <c r="AE7" s="45" t="s">
        <v>1</v>
      </c>
      <c r="AF7" s="45" t="s">
        <v>1</v>
      </c>
      <c r="AG7" s="45" t="s">
        <v>1</v>
      </c>
      <c r="AH7" s="142" t="s">
        <v>1</v>
      </c>
      <c r="AI7" s="142" t="s">
        <v>237</v>
      </c>
      <c r="AJ7" s="142" t="s">
        <v>1</v>
      </c>
      <c r="AK7" s="166" t="s">
        <v>110</v>
      </c>
      <c r="AL7" s="142" t="s">
        <v>1</v>
      </c>
      <c r="AM7" s="166" t="s">
        <v>110</v>
      </c>
      <c r="AN7" s="45" t="s">
        <v>1</v>
      </c>
      <c r="AO7" s="57" t="s">
        <v>1</v>
      </c>
      <c r="AP7" s="57" t="s">
        <v>1</v>
      </c>
      <c r="AQ7" s="45" t="s">
        <v>1</v>
      </c>
      <c r="AR7" s="45" t="s">
        <v>1</v>
      </c>
      <c r="AS7" s="45" t="s">
        <v>1</v>
      </c>
      <c r="AT7" s="45" t="s">
        <v>1</v>
      </c>
      <c r="AU7" s="45" t="s">
        <v>1</v>
      </c>
      <c r="AV7" s="45" t="s">
        <v>1</v>
      </c>
      <c r="AW7" s="34" t="s">
        <v>1</v>
      </c>
      <c r="AX7" s="34" t="s">
        <v>110</v>
      </c>
      <c r="AY7" s="34" t="s">
        <v>1</v>
      </c>
      <c r="AZ7" s="34" t="s">
        <v>110</v>
      </c>
      <c r="BA7" s="34" t="s">
        <v>1</v>
      </c>
      <c r="BB7" s="34" t="s">
        <v>110</v>
      </c>
      <c r="BC7" s="34" t="s">
        <v>1</v>
      </c>
      <c r="BD7" s="34" t="s">
        <v>110</v>
      </c>
      <c r="BE7" s="34" t="s">
        <v>1</v>
      </c>
      <c r="BF7" s="34" t="s">
        <v>110</v>
      </c>
      <c r="BG7" s="34" t="s">
        <v>1</v>
      </c>
      <c r="BH7" s="34" t="s">
        <v>110</v>
      </c>
      <c r="BI7" s="34" t="s">
        <v>1</v>
      </c>
      <c r="BJ7" s="34" t="s">
        <v>110</v>
      </c>
      <c r="BK7" s="157" t="s">
        <v>1</v>
      </c>
      <c r="BL7" s="157" t="s">
        <v>1</v>
      </c>
      <c r="BM7" s="157" t="s">
        <v>1</v>
      </c>
      <c r="BN7" s="136" t="s">
        <v>1</v>
      </c>
      <c r="BO7" s="136" t="s">
        <v>110</v>
      </c>
      <c r="BP7" s="136" t="s">
        <v>1</v>
      </c>
      <c r="BQ7" s="136" t="s">
        <v>110</v>
      </c>
      <c r="BR7" s="142" t="s">
        <v>1</v>
      </c>
      <c r="BS7" s="142" t="s">
        <v>1</v>
      </c>
      <c r="BT7" s="142" t="s">
        <v>110</v>
      </c>
      <c r="BU7" s="101" t="s">
        <v>1</v>
      </c>
      <c r="BV7" s="101" t="s">
        <v>110</v>
      </c>
      <c r="BW7" s="101" t="s">
        <v>1</v>
      </c>
      <c r="BX7" s="101" t="s">
        <v>110</v>
      </c>
      <c r="BY7" s="101" t="s">
        <v>1</v>
      </c>
      <c r="BZ7" s="101" t="s">
        <v>1</v>
      </c>
      <c r="CA7" s="101" t="s">
        <v>110</v>
      </c>
      <c r="CB7" s="101" t="s">
        <v>1</v>
      </c>
      <c r="CC7" s="101" t="s">
        <v>110</v>
      </c>
      <c r="CD7" s="101" t="s">
        <v>110</v>
      </c>
      <c r="CE7" s="101" t="s">
        <v>1</v>
      </c>
      <c r="CF7" s="101" t="s">
        <v>110</v>
      </c>
      <c r="CG7" s="101" t="s">
        <v>1</v>
      </c>
      <c r="CH7" s="101" t="s">
        <v>110</v>
      </c>
      <c r="CI7" s="45" t="s">
        <v>1</v>
      </c>
      <c r="CJ7" s="106" t="s">
        <v>1</v>
      </c>
      <c r="CK7" s="106" t="s">
        <v>110</v>
      </c>
      <c r="CL7" s="142" t="s">
        <v>1</v>
      </c>
      <c r="CM7" s="142" t="s">
        <v>110</v>
      </c>
      <c r="CN7" s="124" t="s">
        <v>1</v>
      </c>
      <c r="CO7" s="124" t="s">
        <v>110</v>
      </c>
      <c r="CP7" s="124" t="s">
        <v>1</v>
      </c>
      <c r="CQ7" s="101" t="s">
        <v>1</v>
      </c>
      <c r="CR7" s="101" t="s">
        <v>110</v>
      </c>
      <c r="CS7" s="101" t="s">
        <v>1</v>
      </c>
      <c r="CT7" s="101" t="s">
        <v>1</v>
      </c>
      <c r="CU7" s="45" t="s">
        <v>1</v>
      </c>
      <c r="CV7" s="45" t="s">
        <v>1</v>
      </c>
      <c r="CW7" s="149" t="s">
        <v>1</v>
      </c>
      <c r="CX7" s="149" t="s">
        <v>110</v>
      </c>
      <c r="CY7" s="149" t="s">
        <v>1</v>
      </c>
      <c r="CZ7" s="149" t="s">
        <v>110</v>
      </c>
      <c r="DA7" s="149" t="s">
        <v>1</v>
      </c>
      <c r="DB7" s="149" t="s">
        <v>1</v>
      </c>
      <c r="DC7" s="45" t="s">
        <v>1</v>
      </c>
      <c r="DD7" s="45" t="s">
        <v>1</v>
      </c>
      <c r="DE7" s="45" t="s">
        <v>1</v>
      </c>
      <c r="DF7" s="45" t="s">
        <v>1</v>
      </c>
      <c r="DG7" s="142" t="s">
        <v>1</v>
      </c>
      <c r="DH7" s="142" t="s">
        <v>1</v>
      </c>
      <c r="DI7" s="45" t="s">
        <v>1</v>
      </c>
      <c r="DJ7" s="136" t="s">
        <v>1</v>
      </c>
      <c r="DK7" s="136" t="s">
        <v>110</v>
      </c>
      <c r="DL7" s="106" t="s">
        <v>1</v>
      </c>
      <c r="DM7" s="106" t="s">
        <v>1</v>
      </c>
      <c r="DN7" s="106" t="s">
        <v>110</v>
      </c>
      <c r="DO7" s="106" t="s">
        <v>1</v>
      </c>
      <c r="DP7" s="106" t="s">
        <v>1</v>
      </c>
      <c r="DQ7" s="106" t="s">
        <v>110</v>
      </c>
      <c r="DR7" s="106" t="s">
        <v>1</v>
      </c>
      <c r="DS7" s="157" t="s">
        <v>1</v>
      </c>
      <c r="DT7" s="157" t="s">
        <v>110</v>
      </c>
      <c r="DU7" s="157" t="s">
        <v>1</v>
      </c>
      <c r="DV7" s="157" t="s">
        <v>110</v>
      </c>
      <c r="DW7" s="45" t="s">
        <v>1</v>
      </c>
      <c r="DX7" s="110" t="s">
        <v>1</v>
      </c>
      <c r="DY7" s="110" t="s">
        <v>1</v>
      </c>
      <c r="DZ7" s="110" t="s">
        <v>1</v>
      </c>
      <c r="EA7" s="110" t="s">
        <v>1</v>
      </c>
      <c r="EB7" s="110" t="s">
        <v>110</v>
      </c>
      <c r="EC7" s="110" t="s">
        <v>1</v>
      </c>
      <c r="ED7" s="110" t="s">
        <v>110</v>
      </c>
      <c r="EE7" s="110" t="s">
        <v>1</v>
      </c>
      <c r="EF7" s="110" t="s">
        <v>110</v>
      </c>
      <c r="EG7" s="110" t="s">
        <v>1</v>
      </c>
      <c r="EH7" s="110" t="s">
        <v>1</v>
      </c>
      <c r="EI7" s="110" t="s">
        <v>110</v>
      </c>
      <c r="EJ7" s="110" t="s">
        <v>1</v>
      </c>
      <c r="EK7" s="110" t="s">
        <v>110</v>
      </c>
      <c r="EL7" s="110" t="s">
        <v>1</v>
      </c>
      <c r="EM7" s="115" t="s">
        <v>1</v>
      </c>
      <c r="EN7" s="115" t="s">
        <v>1</v>
      </c>
      <c r="EO7" s="45" t="s">
        <v>1</v>
      </c>
    </row>
    <row r="8" spans="1:145" s="3" customFormat="1" x14ac:dyDescent="0.25">
      <c r="A8" s="4">
        <v>886</v>
      </c>
      <c r="B8" s="43" t="s">
        <v>2</v>
      </c>
      <c r="C8" s="77">
        <f t="shared" ref="C8:C39" si="0">SUM(D8:EO8)</f>
        <v>39509100</v>
      </c>
      <c r="D8" s="59">
        <v>33966443</v>
      </c>
      <c r="E8" s="60"/>
      <c r="F8" s="63">
        <f>19755+15121+3728+5764+4175+2323+1843+196+1716+110+4015+432+1312+18746+1235+2640+1236+9677+602+20852+10389+8021</f>
        <v>133888</v>
      </c>
      <c r="G8" s="61"/>
      <c r="H8" s="63"/>
      <c r="I8" s="63">
        <v>1171207</v>
      </c>
      <c r="J8" s="63">
        <v>864</v>
      </c>
      <c r="K8" s="63">
        <v>55303</v>
      </c>
      <c r="L8" s="63">
        <v>127429</v>
      </c>
      <c r="M8" s="63">
        <v>24738</v>
      </c>
      <c r="N8" s="63"/>
      <c r="O8" s="63"/>
      <c r="P8" s="63"/>
      <c r="Q8" s="63"/>
      <c r="R8" s="63"/>
      <c r="S8" s="63">
        <v>10000</v>
      </c>
      <c r="T8" s="63"/>
      <c r="U8" s="63"/>
      <c r="V8" s="63"/>
      <c r="W8" s="63"/>
      <c r="X8" s="63"/>
      <c r="Y8" s="63"/>
      <c r="Z8" s="63"/>
      <c r="AA8" s="63">
        <v>208551</v>
      </c>
      <c r="AB8" s="63">
        <f>293427+255785</f>
        <v>549212</v>
      </c>
      <c r="AC8" s="63"/>
      <c r="AD8" s="63"/>
      <c r="AE8" s="63">
        <v>90639</v>
      </c>
      <c r="AF8" s="116">
        <v>516549</v>
      </c>
      <c r="AG8" s="63"/>
      <c r="AH8" s="63">
        <v>12221</v>
      </c>
      <c r="AI8" s="63"/>
      <c r="AJ8" s="63"/>
      <c r="AK8" s="63"/>
      <c r="AL8" s="63"/>
      <c r="AM8" s="63"/>
      <c r="AN8" s="63"/>
      <c r="AO8" s="63">
        <v>118229</v>
      </c>
      <c r="AP8" s="63">
        <v>415782</v>
      </c>
      <c r="AQ8" s="63">
        <v>12651</v>
      </c>
      <c r="AR8" s="61">
        <v>49666</v>
      </c>
      <c r="AS8" s="63"/>
      <c r="AT8" s="61"/>
      <c r="AU8" s="63"/>
      <c r="AV8" s="63"/>
      <c r="AW8" s="61">
        <v>18983</v>
      </c>
      <c r="AX8" s="61"/>
      <c r="AY8" s="61"/>
      <c r="AZ8" s="61">
        <v>-250</v>
      </c>
      <c r="BA8" s="61"/>
      <c r="BB8" s="117"/>
      <c r="BC8" s="61"/>
      <c r="BD8" s="118">
        <v>-14733</v>
      </c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3"/>
      <c r="BS8" s="63"/>
      <c r="BT8" s="63"/>
      <c r="BU8" s="63">
        <v>165888</v>
      </c>
      <c r="BV8" s="63">
        <v>-66274</v>
      </c>
      <c r="BW8" s="63">
        <v>289151</v>
      </c>
      <c r="BX8" s="63"/>
      <c r="BY8" s="63"/>
      <c r="BZ8" s="63"/>
      <c r="CA8" s="63">
        <v>-161980</v>
      </c>
      <c r="CB8" s="63"/>
      <c r="CC8" s="63"/>
      <c r="CD8" s="63"/>
      <c r="CE8" s="63"/>
      <c r="CF8" s="63"/>
      <c r="CG8" s="63"/>
      <c r="CH8" s="63"/>
      <c r="CI8" s="63">
        <v>100000</v>
      </c>
      <c r="CJ8" s="63">
        <v>598985</v>
      </c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>
        <v>194000</v>
      </c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>
        <v>15450</v>
      </c>
      <c r="DJ8" s="63">
        <v>1864</v>
      </c>
      <c r="DK8" s="63"/>
      <c r="DL8" s="64">
        <v>25355</v>
      </c>
      <c r="DM8" s="65"/>
      <c r="DN8" s="63"/>
      <c r="DO8" s="63"/>
      <c r="DP8" s="63">
        <v>4000</v>
      </c>
      <c r="DQ8" s="63"/>
      <c r="DR8" s="63"/>
      <c r="DS8" s="61">
        <v>11674</v>
      </c>
      <c r="DT8" s="61"/>
      <c r="DU8" s="61"/>
      <c r="DV8" s="61"/>
      <c r="DW8" s="63"/>
      <c r="DX8" s="94">
        <v>343368</v>
      </c>
      <c r="DY8" s="95"/>
      <c r="DZ8" s="95"/>
      <c r="EA8" s="95"/>
      <c r="EB8" s="95"/>
      <c r="EC8" s="111"/>
      <c r="ED8" s="111"/>
      <c r="EE8" s="111"/>
      <c r="EF8" s="111"/>
      <c r="EG8" s="111"/>
      <c r="EH8" s="111"/>
      <c r="EI8" s="111"/>
      <c r="EJ8" s="111">
        <v>183265</v>
      </c>
      <c r="EK8" s="111"/>
      <c r="EL8" s="111"/>
      <c r="EM8" s="89">
        <v>87273</v>
      </c>
      <c r="EN8" s="89"/>
      <c r="EO8" s="89">
        <v>249709</v>
      </c>
    </row>
    <row r="9" spans="1:145" s="3" customFormat="1" x14ac:dyDescent="0.25">
      <c r="A9" s="4">
        <v>802</v>
      </c>
      <c r="B9" s="43" t="s">
        <v>3</v>
      </c>
      <c r="C9" s="77">
        <f t="shared" si="0"/>
        <v>49977007</v>
      </c>
      <c r="D9" s="61">
        <v>41439649</v>
      </c>
      <c r="E9" s="60"/>
      <c r="F9" s="63">
        <f>99549+16390+43159+8800+95447+44198+17421+49844+67025+24842+25816+166365+204+51010+21219+8250+28337+7392+10309+78165+5104+17447-72622-30459</f>
        <v>783212</v>
      </c>
      <c r="G9" s="118">
        <v>13106</v>
      </c>
      <c r="H9" s="63"/>
      <c r="I9" s="63">
        <v>770293</v>
      </c>
      <c r="J9" s="63">
        <v>2251</v>
      </c>
      <c r="K9" s="63">
        <v>119497</v>
      </c>
      <c r="L9" s="63">
        <v>7</v>
      </c>
      <c r="M9" s="63">
        <v>27342</v>
      </c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>
        <v>320509</v>
      </c>
      <c r="AB9" s="63">
        <f>60053+573028</f>
        <v>633081</v>
      </c>
      <c r="AC9" s="63"/>
      <c r="AD9" s="63"/>
      <c r="AE9" s="63"/>
      <c r="AF9" s="116">
        <v>799284</v>
      </c>
      <c r="AG9" s="63"/>
      <c r="AH9" s="63">
        <v>21412</v>
      </c>
      <c r="AI9" s="63"/>
      <c r="AJ9" s="63"/>
      <c r="AK9" s="118">
        <v>-15162</v>
      </c>
      <c r="AL9" s="63"/>
      <c r="AM9" s="63"/>
      <c r="AN9" s="63"/>
      <c r="AO9" s="63">
        <v>101327</v>
      </c>
      <c r="AP9" s="63">
        <v>356344</v>
      </c>
      <c r="AQ9" s="63">
        <v>36536</v>
      </c>
      <c r="AR9" s="61">
        <v>57582</v>
      </c>
      <c r="AS9" s="63"/>
      <c r="AT9" s="61">
        <v>90000</v>
      </c>
      <c r="AU9" s="63"/>
      <c r="AV9" s="63"/>
      <c r="AW9" s="61">
        <v>75363</v>
      </c>
      <c r="AX9" s="61">
        <v>-19242</v>
      </c>
      <c r="AY9" s="61"/>
      <c r="AZ9" s="61"/>
      <c r="BA9" s="61"/>
      <c r="BB9" s="117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>
        <v>3500</v>
      </c>
      <c r="BO9" s="116"/>
      <c r="BP9" s="61">
        <v>3500</v>
      </c>
      <c r="BQ9" s="116"/>
      <c r="BR9" s="63">
        <v>1007546</v>
      </c>
      <c r="BS9" s="63">
        <v>143856</v>
      </c>
      <c r="BT9" s="63"/>
      <c r="BU9" s="63"/>
      <c r="BV9" s="66"/>
      <c r="BW9" s="63"/>
      <c r="BX9" s="63"/>
      <c r="BY9" s="66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>
        <v>8667</v>
      </c>
      <c r="CO9" s="118">
        <v>-8667</v>
      </c>
      <c r="CP9" s="63"/>
      <c r="CQ9" s="63"/>
      <c r="CR9" s="63"/>
      <c r="CS9" s="63"/>
      <c r="CT9" s="63"/>
      <c r="CU9" s="63">
        <v>194000</v>
      </c>
      <c r="CV9" s="63"/>
      <c r="CW9" s="63"/>
      <c r="CX9" s="63"/>
      <c r="CY9" s="63"/>
      <c r="CZ9" s="63"/>
      <c r="DA9" s="63"/>
      <c r="DB9" s="63"/>
      <c r="DC9" s="63">
        <v>432718</v>
      </c>
      <c r="DD9" s="63">
        <v>2305</v>
      </c>
      <c r="DE9" s="63">
        <v>56000</v>
      </c>
      <c r="DF9" s="63">
        <v>361793</v>
      </c>
      <c r="DG9" s="63">
        <v>21541</v>
      </c>
      <c r="DH9" s="116">
        <v>819655</v>
      </c>
      <c r="DI9" s="63">
        <v>14098</v>
      </c>
      <c r="DJ9" s="63"/>
      <c r="DK9" s="63"/>
      <c r="DL9" s="64">
        <v>26937</v>
      </c>
      <c r="DM9" s="65"/>
      <c r="DN9" s="63"/>
      <c r="DO9" s="63">
        <v>10000</v>
      </c>
      <c r="DP9" s="63">
        <v>20000</v>
      </c>
      <c r="DQ9" s="63"/>
      <c r="DR9" s="63"/>
      <c r="DS9" s="61">
        <v>4000</v>
      </c>
      <c r="DT9" s="61"/>
      <c r="DU9" s="61"/>
      <c r="DV9" s="61"/>
      <c r="DW9" s="63"/>
      <c r="DX9" s="95">
        <v>46304</v>
      </c>
      <c r="DY9" s="95"/>
      <c r="DZ9" s="95">
        <v>277171</v>
      </c>
      <c r="EA9" s="95">
        <v>190908</v>
      </c>
      <c r="EB9" s="95"/>
      <c r="EC9" s="111"/>
      <c r="ED9" s="111"/>
      <c r="EE9" s="111"/>
      <c r="EF9" s="111"/>
      <c r="EG9" s="111">
        <v>58260</v>
      </c>
      <c r="EH9" s="111"/>
      <c r="EI9" s="111"/>
      <c r="EJ9" s="111">
        <v>101004</v>
      </c>
      <c r="EK9" s="111"/>
      <c r="EL9" s="111"/>
      <c r="EM9" s="89">
        <v>180777</v>
      </c>
      <c r="EN9" s="89">
        <v>15922</v>
      </c>
      <c r="EO9" s="89">
        <v>372821</v>
      </c>
    </row>
    <row r="10" spans="1:145" s="3" customFormat="1" x14ac:dyDescent="0.25">
      <c r="A10" s="4">
        <v>804</v>
      </c>
      <c r="B10" s="43" t="s">
        <v>4</v>
      </c>
      <c r="C10" s="77">
        <f t="shared" si="0"/>
        <v>18857955</v>
      </c>
      <c r="D10" s="61">
        <v>17053266</v>
      </c>
      <c r="E10" s="60"/>
      <c r="F10" s="63">
        <f>18458+4510+909+3114+4887+1045+171+4283+100+9862+11049+5863</f>
        <v>64251</v>
      </c>
      <c r="G10" s="61"/>
      <c r="H10" s="63"/>
      <c r="I10" s="63">
        <v>131833</v>
      </c>
      <c r="J10" s="63">
        <v>15657</v>
      </c>
      <c r="K10" s="63">
        <v>1</v>
      </c>
      <c r="L10" s="63">
        <v>8</v>
      </c>
      <c r="M10" s="63">
        <v>11224</v>
      </c>
      <c r="N10" s="63"/>
      <c r="O10" s="63"/>
      <c r="P10" s="63">
        <v>1250</v>
      </c>
      <c r="Q10" s="63">
        <v>1250</v>
      </c>
      <c r="R10" s="63"/>
      <c r="S10" s="63"/>
      <c r="T10" s="63"/>
      <c r="U10" s="63"/>
      <c r="V10" s="63"/>
      <c r="W10" s="63"/>
      <c r="X10" s="63"/>
      <c r="Y10" s="63"/>
      <c r="Z10" s="63"/>
      <c r="AA10" s="63">
        <v>316237</v>
      </c>
      <c r="AB10" s="63">
        <v>24300</v>
      </c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>
        <v>47454</v>
      </c>
      <c r="AP10" s="63">
        <v>166883</v>
      </c>
      <c r="AQ10" s="63">
        <v>31639</v>
      </c>
      <c r="AR10" s="61">
        <v>34553</v>
      </c>
      <c r="AS10" s="63"/>
      <c r="AT10" s="61">
        <v>271935</v>
      </c>
      <c r="AU10" s="63"/>
      <c r="AV10" s="63"/>
      <c r="AW10" s="61"/>
      <c r="AX10" s="61"/>
      <c r="AY10" s="61"/>
      <c r="AZ10" s="61"/>
      <c r="BA10" s="61"/>
      <c r="BB10" s="117"/>
      <c r="BC10" s="61"/>
      <c r="BD10" s="61"/>
      <c r="BE10" s="61"/>
      <c r="BF10" s="61"/>
      <c r="BG10" s="61"/>
      <c r="BH10" s="61"/>
      <c r="BI10" s="61"/>
      <c r="BJ10" s="61"/>
      <c r="BK10" s="61">
        <v>135155</v>
      </c>
      <c r="BL10" s="61"/>
      <c r="BM10" s="61"/>
      <c r="BN10" s="61"/>
      <c r="BO10" s="61"/>
      <c r="BP10" s="61"/>
      <c r="BQ10" s="61"/>
      <c r="BR10" s="63"/>
      <c r="BS10" s="63"/>
      <c r="BT10" s="63"/>
      <c r="BU10" s="63">
        <v>29304</v>
      </c>
      <c r="BV10" s="63"/>
      <c r="BW10" s="63"/>
      <c r="BX10" s="63">
        <v>-4044</v>
      </c>
      <c r="BY10" s="118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>
        <v>9223</v>
      </c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>
        <v>15588</v>
      </c>
      <c r="DJ10" s="63"/>
      <c r="DK10" s="63"/>
      <c r="DL10" s="64">
        <v>22579</v>
      </c>
      <c r="DM10" s="65"/>
      <c r="DN10" s="63"/>
      <c r="DO10" s="63"/>
      <c r="DP10" s="63"/>
      <c r="DQ10" s="63"/>
      <c r="DR10" s="63"/>
      <c r="DS10" s="61">
        <v>8000</v>
      </c>
      <c r="DT10" s="61"/>
      <c r="DU10" s="61"/>
      <c r="DV10" s="61"/>
      <c r="DW10" s="63"/>
      <c r="DX10" s="95">
        <v>239924</v>
      </c>
      <c r="DY10" s="95"/>
      <c r="DZ10" s="95">
        <v>12319</v>
      </c>
      <c r="EA10" s="95"/>
      <c r="EB10" s="95"/>
      <c r="EC10" s="111"/>
      <c r="ED10" s="111"/>
      <c r="EE10" s="111"/>
      <c r="EF10" s="111">
        <v>-12319</v>
      </c>
      <c r="EG10" s="111"/>
      <c r="EH10" s="111"/>
      <c r="EI10" s="111"/>
      <c r="EJ10" s="111"/>
      <c r="EK10" s="111"/>
      <c r="EL10" s="111"/>
      <c r="EM10" s="89">
        <v>65603</v>
      </c>
      <c r="EN10" s="89"/>
      <c r="EO10" s="89">
        <v>164882</v>
      </c>
    </row>
    <row r="11" spans="1:145" s="3" customFormat="1" x14ac:dyDescent="0.25">
      <c r="A11" s="4">
        <v>806</v>
      </c>
      <c r="B11" s="43" t="s">
        <v>5</v>
      </c>
      <c r="C11" s="77">
        <f t="shared" si="0"/>
        <v>13557141</v>
      </c>
      <c r="D11" s="61">
        <v>11931021</v>
      </c>
      <c r="E11" s="60"/>
      <c r="F11" s="63">
        <f>6688</f>
        <v>6688</v>
      </c>
      <c r="G11" s="61"/>
      <c r="H11" s="63"/>
      <c r="I11" s="63">
        <v>261625</v>
      </c>
      <c r="J11" s="63">
        <v>5703</v>
      </c>
      <c r="K11" s="63">
        <v>4</v>
      </c>
      <c r="L11" s="63">
        <v>76717</v>
      </c>
      <c r="M11" s="63">
        <v>8665</v>
      </c>
      <c r="N11" s="63"/>
      <c r="O11" s="63"/>
      <c r="P11" s="63">
        <v>1250</v>
      </c>
      <c r="Q11" s="63">
        <v>1250</v>
      </c>
      <c r="R11" s="63"/>
      <c r="S11" s="63"/>
      <c r="T11" s="63"/>
      <c r="U11" s="63"/>
      <c r="V11" s="63"/>
      <c r="W11" s="63"/>
      <c r="X11" s="63"/>
      <c r="Y11" s="63"/>
      <c r="Z11" s="63"/>
      <c r="AA11" s="63">
        <v>231290</v>
      </c>
      <c r="AB11" s="63">
        <v>20429</v>
      </c>
      <c r="AC11" s="63"/>
      <c r="AD11" s="63"/>
      <c r="AE11" s="63">
        <v>267694</v>
      </c>
      <c r="AF11" s="63"/>
      <c r="AG11" s="63"/>
      <c r="AH11" s="63"/>
      <c r="AI11" s="63"/>
      <c r="AJ11" s="63"/>
      <c r="AK11" s="63"/>
      <c r="AL11" s="63"/>
      <c r="AM11" s="63"/>
      <c r="AN11" s="63"/>
      <c r="AO11" s="63">
        <v>23056</v>
      </c>
      <c r="AP11" s="63">
        <v>81082</v>
      </c>
      <c r="AQ11" s="63"/>
      <c r="AR11" s="61"/>
      <c r="AS11" s="63"/>
      <c r="AT11" s="61">
        <v>161730</v>
      </c>
      <c r="AU11" s="63"/>
      <c r="AV11" s="63"/>
      <c r="AW11" s="61"/>
      <c r="AX11" s="61"/>
      <c r="AY11" s="61"/>
      <c r="AZ11" s="61"/>
      <c r="BA11" s="61"/>
      <c r="BB11" s="117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>
        <v>5355</v>
      </c>
      <c r="DJ11" s="63">
        <v>8</v>
      </c>
      <c r="DK11" s="63">
        <v>-8</v>
      </c>
      <c r="DL11" s="64">
        <v>21410</v>
      </c>
      <c r="DM11" s="65"/>
      <c r="DN11" s="63"/>
      <c r="DO11" s="63"/>
      <c r="DP11" s="63"/>
      <c r="DQ11" s="63"/>
      <c r="DR11" s="63"/>
      <c r="DS11" s="61"/>
      <c r="DT11" s="61"/>
      <c r="DU11" s="61"/>
      <c r="DV11" s="61"/>
      <c r="DW11" s="63"/>
      <c r="DX11" s="95">
        <v>206937</v>
      </c>
      <c r="DY11" s="95"/>
      <c r="DZ11" s="95"/>
      <c r="EA11" s="95"/>
      <c r="EB11" s="95"/>
      <c r="EC11" s="111"/>
      <c r="ED11" s="111"/>
      <c r="EE11" s="111"/>
      <c r="EF11" s="111"/>
      <c r="EG11" s="111"/>
      <c r="EH11" s="111"/>
      <c r="EI11" s="111"/>
      <c r="EJ11" s="111"/>
      <c r="EK11" s="111"/>
      <c r="EL11" s="111"/>
      <c r="EM11" s="89">
        <v>101949</v>
      </c>
      <c r="EN11" s="89"/>
      <c r="EO11" s="89">
        <f>140154+3132</f>
        <v>143286</v>
      </c>
    </row>
    <row r="12" spans="1:145" s="3" customFormat="1" x14ac:dyDescent="0.25">
      <c r="A12" s="4">
        <v>843</v>
      </c>
      <c r="B12" s="43" t="s">
        <v>6</v>
      </c>
      <c r="C12" s="77">
        <f t="shared" si="0"/>
        <v>24610475</v>
      </c>
      <c r="D12" s="61">
        <v>20845628</v>
      </c>
      <c r="E12" s="60"/>
      <c r="F12" s="63">
        <f>17424+2883+7234-607</f>
        <v>26934</v>
      </c>
      <c r="G12" s="61"/>
      <c r="H12" s="63"/>
      <c r="I12" s="63">
        <v>149313</v>
      </c>
      <c r="J12" s="63"/>
      <c r="K12" s="63"/>
      <c r="L12" s="63">
        <v>1</v>
      </c>
      <c r="M12" s="63">
        <v>14097</v>
      </c>
      <c r="N12" s="63"/>
      <c r="O12" s="63"/>
      <c r="P12" s="63">
        <v>1250</v>
      </c>
      <c r="Q12" s="63">
        <v>1250</v>
      </c>
      <c r="R12" s="63"/>
      <c r="S12" s="63"/>
      <c r="T12" s="63"/>
      <c r="U12" s="63"/>
      <c r="V12" s="63"/>
      <c r="W12" s="63"/>
      <c r="X12" s="63"/>
      <c r="Y12" s="63"/>
      <c r="Z12" s="63"/>
      <c r="AA12" s="63">
        <v>182384</v>
      </c>
      <c r="AB12" s="63">
        <v>176602</v>
      </c>
      <c r="AC12" s="63"/>
      <c r="AD12" s="63"/>
      <c r="AE12" s="63">
        <v>96578</v>
      </c>
      <c r="AF12" s="116">
        <v>711562</v>
      </c>
      <c r="AG12" s="63"/>
      <c r="AH12" s="63"/>
      <c r="AI12" s="63"/>
      <c r="AJ12" s="63"/>
      <c r="AK12" s="63"/>
      <c r="AL12" s="63"/>
      <c r="AM12" s="63"/>
      <c r="AN12" s="63"/>
      <c r="AO12" s="63">
        <v>47398</v>
      </c>
      <c r="AP12" s="63">
        <v>166686</v>
      </c>
      <c r="AQ12" s="63">
        <v>16542</v>
      </c>
      <c r="AR12" s="61">
        <v>40672</v>
      </c>
      <c r="AS12" s="63"/>
      <c r="AT12" s="61">
        <v>130914</v>
      </c>
      <c r="AU12" s="63">
        <v>66330</v>
      </c>
      <c r="AV12" s="63"/>
      <c r="AW12" s="61">
        <v>45432</v>
      </c>
      <c r="AX12" s="61">
        <v>-6171</v>
      </c>
      <c r="AY12" s="61"/>
      <c r="AZ12" s="61"/>
      <c r="BA12" s="61"/>
      <c r="BB12" s="117"/>
      <c r="BC12" s="118">
        <v>4000</v>
      </c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3"/>
      <c r="BS12" s="63"/>
      <c r="BT12" s="63"/>
      <c r="BU12" s="63">
        <v>29456</v>
      </c>
      <c r="BV12" s="63"/>
      <c r="BW12" s="63"/>
      <c r="BX12" s="63"/>
      <c r="BY12" s="63"/>
      <c r="BZ12" s="63"/>
      <c r="CA12" s="63">
        <v>-29456</v>
      </c>
      <c r="CB12" s="63"/>
      <c r="CC12" s="63"/>
      <c r="CD12" s="63"/>
      <c r="CE12" s="63"/>
      <c r="CF12" s="63"/>
      <c r="CG12" s="63"/>
      <c r="CH12" s="63"/>
      <c r="CI12" s="63">
        <v>100000</v>
      </c>
      <c r="CJ12" s="63"/>
      <c r="CK12" s="63"/>
      <c r="CL12" s="63"/>
      <c r="CM12" s="63"/>
      <c r="CN12" s="63"/>
      <c r="CO12" s="63"/>
      <c r="CP12" s="63"/>
      <c r="CQ12" s="63">
        <v>2223</v>
      </c>
      <c r="CR12" s="63"/>
      <c r="CS12" s="63"/>
      <c r="CT12" s="118">
        <v>31041</v>
      </c>
      <c r="CU12" s="63"/>
      <c r="CV12" s="63"/>
      <c r="CW12" s="63"/>
      <c r="CX12" s="63"/>
      <c r="CY12" s="63"/>
      <c r="CZ12" s="63">
        <v>-15759</v>
      </c>
      <c r="DA12" s="63"/>
      <c r="DB12" s="116">
        <v>1936</v>
      </c>
      <c r="DC12" s="63">
        <v>232568</v>
      </c>
      <c r="DD12" s="63">
        <v>39168</v>
      </c>
      <c r="DE12" s="63">
        <v>22400</v>
      </c>
      <c r="DF12" s="63">
        <v>181717</v>
      </c>
      <c r="DG12" s="63">
        <v>614792</v>
      </c>
      <c r="DH12" s="63"/>
      <c r="DI12" s="63">
        <v>12119</v>
      </c>
      <c r="DJ12" s="63"/>
      <c r="DK12" s="63"/>
      <c r="DL12" s="64">
        <v>23267</v>
      </c>
      <c r="DM12" s="65"/>
      <c r="DN12" s="63"/>
      <c r="DO12" s="63"/>
      <c r="DP12" s="63"/>
      <c r="DQ12" s="63">
        <v>-8171</v>
      </c>
      <c r="DR12" s="63"/>
      <c r="DS12" s="61"/>
      <c r="DT12" s="61"/>
      <c r="DU12" s="61"/>
      <c r="DV12" s="61"/>
      <c r="DW12" s="63"/>
      <c r="DX12" s="95">
        <v>3142</v>
      </c>
      <c r="DY12" s="95"/>
      <c r="DZ12" s="95"/>
      <c r="EA12" s="95"/>
      <c r="EB12" s="95"/>
      <c r="EC12" s="111"/>
      <c r="ED12" s="111"/>
      <c r="EE12" s="111"/>
      <c r="EF12" s="111"/>
      <c r="EG12" s="111"/>
      <c r="EH12" s="111">
        <v>376626</v>
      </c>
      <c r="EI12" s="111"/>
      <c r="EJ12" s="111"/>
      <c r="EK12" s="111"/>
      <c r="EL12" s="111"/>
      <c r="EM12" s="89">
        <v>96400</v>
      </c>
      <c r="EN12" s="89"/>
      <c r="EO12" s="89">
        <v>179604</v>
      </c>
    </row>
    <row r="13" spans="1:145" s="3" customFormat="1" x14ac:dyDescent="0.25">
      <c r="A13" s="4">
        <v>807</v>
      </c>
      <c r="B13" s="43" t="s">
        <v>7</v>
      </c>
      <c r="C13" s="77">
        <f t="shared" si="0"/>
        <v>21522493</v>
      </c>
      <c r="D13" s="61">
        <v>19268564</v>
      </c>
      <c r="E13" s="60"/>
      <c r="F13" s="63">
        <f>11660+9120+20295+18766+4400+6325+80+2157+3410+1320+5630+3036+1892-1125+10000+9469+5104-1483</f>
        <v>110056</v>
      </c>
      <c r="G13" s="61"/>
      <c r="H13" s="63"/>
      <c r="I13" s="63">
        <v>124559</v>
      </c>
      <c r="J13" s="63">
        <v>2003</v>
      </c>
      <c r="K13" s="63">
        <v>70301</v>
      </c>
      <c r="L13" s="63">
        <v>170358</v>
      </c>
      <c r="M13" s="63">
        <v>10102</v>
      </c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>
        <v>125849</v>
      </c>
      <c r="AB13" s="63">
        <v>22550</v>
      </c>
      <c r="AC13" s="63"/>
      <c r="AD13" s="63"/>
      <c r="AE13" s="63">
        <v>405809</v>
      </c>
      <c r="AF13" s="116">
        <v>76173</v>
      </c>
      <c r="AG13" s="63"/>
      <c r="AH13" s="63">
        <v>13513</v>
      </c>
      <c r="AI13" s="63"/>
      <c r="AJ13" s="63"/>
      <c r="AK13" s="63"/>
      <c r="AL13" s="63"/>
      <c r="AM13" s="63"/>
      <c r="AN13" s="63"/>
      <c r="AO13" s="63">
        <v>72747</v>
      </c>
      <c r="AP13" s="63">
        <v>255832</v>
      </c>
      <c r="AQ13" s="63">
        <v>13150</v>
      </c>
      <c r="AR13" s="61"/>
      <c r="AS13" s="63"/>
      <c r="AT13" s="61">
        <v>77260</v>
      </c>
      <c r="AU13" s="63"/>
      <c r="AV13" s="63"/>
      <c r="AW13" s="61"/>
      <c r="AX13" s="61"/>
      <c r="AY13" s="61"/>
      <c r="AZ13" s="61"/>
      <c r="BA13" s="61"/>
      <c r="BB13" s="117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>
        <v>194000</v>
      </c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>
        <v>12080</v>
      </c>
      <c r="DJ13" s="63"/>
      <c r="DK13" s="63"/>
      <c r="DL13" s="64">
        <v>22784</v>
      </c>
      <c r="DM13" s="65"/>
      <c r="DN13" s="63"/>
      <c r="DO13" s="63"/>
      <c r="DP13" s="63"/>
      <c r="DQ13" s="63"/>
      <c r="DR13" s="63"/>
      <c r="DS13" s="61">
        <v>8000</v>
      </c>
      <c r="DT13" s="61"/>
      <c r="DU13" s="61"/>
      <c r="DV13" s="61"/>
      <c r="DW13" s="63"/>
      <c r="DX13" s="95">
        <v>138638</v>
      </c>
      <c r="DY13" s="95"/>
      <c r="DZ13" s="95"/>
      <c r="EA13" s="95"/>
      <c r="EB13" s="95"/>
      <c r="EC13" s="111"/>
      <c r="ED13" s="111"/>
      <c r="EE13" s="111"/>
      <c r="EF13" s="111"/>
      <c r="EG13" s="111">
        <v>83459</v>
      </c>
      <c r="EH13" s="111">
        <v>27978</v>
      </c>
      <c r="EI13" s="111"/>
      <c r="EJ13" s="111"/>
      <c r="EK13" s="111"/>
      <c r="EL13" s="111"/>
      <c r="EM13" s="89">
        <v>89791</v>
      </c>
      <c r="EN13" s="89"/>
      <c r="EO13" s="89">
        <v>126937</v>
      </c>
    </row>
    <row r="14" spans="1:145" s="3" customFormat="1" x14ac:dyDescent="0.25">
      <c r="A14" s="4">
        <v>808</v>
      </c>
      <c r="B14" s="43" t="s">
        <v>8</v>
      </c>
      <c r="C14" s="77">
        <f t="shared" si="0"/>
        <v>35811517</v>
      </c>
      <c r="D14" s="61">
        <v>31062418</v>
      </c>
      <c r="E14" s="60"/>
      <c r="F14" s="63">
        <f>1529+792+1694+539+990+1246+1010+16001+11880+8756+13200+5440+570</f>
        <v>63647</v>
      </c>
      <c r="G14" s="61"/>
      <c r="H14" s="63"/>
      <c r="I14" s="63">
        <v>580449</v>
      </c>
      <c r="J14" s="63">
        <v>3332</v>
      </c>
      <c r="K14" s="63"/>
      <c r="L14" s="63">
        <v>182620</v>
      </c>
      <c r="M14" s="63">
        <v>21191</v>
      </c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>
        <v>354366</v>
      </c>
      <c r="AB14" s="63">
        <v>496171</v>
      </c>
      <c r="AC14" s="63"/>
      <c r="AD14" s="63"/>
      <c r="AE14" s="63">
        <v>323905</v>
      </c>
      <c r="AF14" s="116">
        <v>297070</v>
      </c>
      <c r="AG14" s="63"/>
      <c r="AH14" s="63"/>
      <c r="AI14" s="63"/>
      <c r="AJ14" s="63"/>
      <c r="AK14" s="63"/>
      <c r="AL14" s="63"/>
      <c r="AM14" s="63"/>
      <c r="AN14" s="63"/>
      <c r="AO14" s="63">
        <v>43799</v>
      </c>
      <c r="AP14" s="63">
        <v>154031</v>
      </c>
      <c r="AQ14" s="63">
        <v>16217</v>
      </c>
      <c r="AR14" s="61">
        <v>36376</v>
      </c>
      <c r="AS14" s="63"/>
      <c r="AT14" s="61">
        <v>164152</v>
      </c>
      <c r="AU14" s="63"/>
      <c r="AV14" s="63"/>
      <c r="AW14" s="61">
        <v>8000</v>
      </c>
      <c r="AX14" s="61"/>
      <c r="AY14" s="61"/>
      <c r="AZ14" s="61">
        <v>-6000</v>
      </c>
      <c r="BA14" s="61"/>
      <c r="BB14" s="117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3"/>
      <c r="BS14" s="63"/>
      <c r="BT14" s="63"/>
      <c r="BU14" s="63">
        <v>311914</v>
      </c>
      <c r="BV14" s="63">
        <v>-23355</v>
      </c>
      <c r="BW14" s="63">
        <v>23500</v>
      </c>
      <c r="BX14" s="63"/>
      <c r="BY14" s="63"/>
      <c r="BZ14" s="63"/>
      <c r="CA14" s="63">
        <v>-204280</v>
      </c>
      <c r="CB14" s="63"/>
      <c r="CC14" s="63"/>
      <c r="CD14" s="63"/>
      <c r="CE14" s="63"/>
      <c r="CF14" s="63"/>
      <c r="CG14" s="63"/>
      <c r="CH14" s="63"/>
      <c r="CI14" s="63"/>
      <c r="CJ14" s="63">
        <v>578708</v>
      </c>
      <c r="CK14" s="63">
        <v>-68862</v>
      </c>
      <c r="CL14" s="63"/>
      <c r="CM14" s="63"/>
      <c r="CN14" s="63">
        <v>364</v>
      </c>
      <c r="CO14" s="118">
        <v>-364</v>
      </c>
      <c r="CP14" s="63"/>
      <c r="CQ14" s="63">
        <v>1001</v>
      </c>
      <c r="CR14" s="118">
        <v>-1001</v>
      </c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>
        <v>353</v>
      </c>
      <c r="DE14" s="63"/>
      <c r="DF14" s="63">
        <v>1237</v>
      </c>
      <c r="DG14" s="63">
        <v>52591</v>
      </c>
      <c r="DH14" s="63"/>
      <c r="DI14" s="63">
        <v>25693</v>
      </c>
      <c r="DJ14" s="63"/>
      <c r="DK14" s="63"/>
      <c r="DL14" s="64">
        <v>24728</v>
      </c>
      <c r="DM14" s="65"/>
      <c r="DN14" s="63"/>
      <c r="DO14" s="63"/>
      <c r="DP14" s="63"/>
      <c r="DQ14" s="63"/>
      <c r="DR14" s="63"/>
      <c r="DS14" s="61"/>
      <c r="DT14" s="61"/>
      <c r="DU14" s="61"/>
      <c r="DV14" s="61"/>
      <c r="DW14" s="63"/>
      <c r="DX14" s="95">
        <v>616848</v>
      </c>
      <c r="DY14" s="95"/>
      <c r="DZ14" s="95"/>
      <c r="EA14" s="95"/>
      <c r="EB14" s="95"/>
      <c r="EC14" s="111"/>
      <c r="ED14" s="111"/>
      <c r="EE14" s="111"/>
      <c r="EF14" s="111"/>
      <c r="EG14" s="111"/>
      <c r="EH14" s="111"/>
      <c r="EI14" s="111"/>
      <c r="EJ14" s="111">
        <v>131151</v>
      </c>
      <c r="EK14" s="111"/>
      <c r="EL14" s="111"/>
      <c r="EM14" s="89">
        <f>149483+23705</f>
        <v>173188</v>
      </c>
      <c r="EN14" s="89"/>
      <c r="EO14" s="89">
        <v>366359</v>
      </c>
    </row>
    <row r="15" spans="1:145" s="3" customFormat="1" x14ac:dyDescent="0.25">
      <c r="A15" s="4">
        <v>810</v>
      </c>
      <c r="B15" s="43" t="s">
        <v>9</v>
      </c>
      <c r="C15" s="77">
        <f t="shared" si="0"/>
        <v>82756730</v>
      </c>
      <c r="D15" s="61">
        <v>71321122</v>
      </c>
      <c r="E15" s="60"/>
      <c r="F15" s="63">
        <f>21313+3890+90246+9718+23000+17505+2555+3520+16500+2860+24341+10366+17067+12265+11660+9708+16899+20846+320+399+11440-4180-2269+12714+17206+28404-17380+1887+6468-31168</f>
        <v>338100</v>
      </c>
      <c r="G15" s="61"/>
      <c r="H15" s="63"/>
      <c r="I15" s="63">
        <v>2126083</v>
      </c>
      <c r="J15" s="63">
        <v>77608</v>
      </c>
      <c r="K15" s="63">
        <v>36655</v>
      </c>
      <c r="L15" s="63">
        <v>838226</v>
      </c>
      <c r="M15" s="63">
        <v>41529</v>
      </c>
      <c r="N15" s="63"/>
      <c r="O15" s="63"/>
      <c r="P15" s="63">
        <v>1250</v>
      </c>
      <c r="Q15" s="63">
        <v>1250</v>
      </c>
      <c r="R15" s="63"/>
      <c r="S15" s="63"/>
      <c r="T15" s="63"/>
      <c r="U15" s="63"/>
      <c r="V15" s="63"/>
      <c r="W15" s="63"/>
      <c r="X15" s="63"/>
      <c r="Y15" s="63"/>
      <c r="Z15" s="63"/>
      <c r="AA15" s="63">
        <v>585717</v>
      </c>
      <c r="AB15" s="63">
        <v>518783</v>
      </c>
      <c r="AC15" s="63"/>
      <c r="AD15" s="63"/>
      <c r="AE15" s="63">
        <v>638514</v>
      </c>
      <c r="AF15" s="116">
        <v>2891975</v>
      </c>
      <c r="AG15" s="63">
        <v>592641</v>
      </c>
      <c r="AH15" s="63">
        <v>15828</v>
      </c>
      <c r="AI15" s="63"/>
      <c r="AJ15" s="63"/>
      <c r="AK15" s="63"/>
      <c r="AL15" s="63"/>
      <c r="AM15" s="63"/>
      <c r="AN15" s="63"/>
      <c r="AO15" s="63">
        <v>80434</v>
      </c>
      <c r="AP15" s="63">
        <v>282868</v>
      </c>
      <c r="AQ15" s="63">
        <v>18007</v>
      </c>
      <c r="AR15" s="61"/>
      <c r="AS15" s="63"/>
      <c r="AT15" s="61">
        <v>42466</v>
      </c>
      <c r="AU15" s="63"/>
      <c r="AV15" s="63"/>
      <c r="AW15" s="61">
        <v>4000</v>
      </c>
      <c r="AX15" s="61"/>
      <c r="AY15" s="61"/>
      <c r="AZ15" s="61"/>
      <c r="BA15" s="61"/>
      <c r="BB15" s="117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>
        <v>4800</v>
      </c>
      <c r="CZ15" s="63"/>
      <c r="DA15" s="63"/>
      <c r="DB15" s="63"/>
      <c r="DC15" s="63"/>
      <c r="DD15" s="63"/>
      <c r="DE15" s="63"/>
      <c r="DF15" s="63"/>
      <c r="DG15" s="63"/>
      <c r="DH15" s="63"/>
      <c r="DI15" s="63">
        <v>37311</v>
      </c>
      <c r="DJ15" s="63">
        <v>21</v>
      </c>
      <c r="DK15" s="63"/>
      <c r="DL15" s="64">
        <v>31382</v>
      </c>
      <c r="DM15" s="65"/>
      <c r="DN15" s="63"/>
      <c r="DO15" s="63"/>
      <c r="DP15" s="63"/>
      <c r="DQ15" s="63"/>
      <c r="DR15" s="63"/>
      <c r="DS15" s="61">
        <v>25000</v>
      </c>
      <c r="DT15" s="61"/>
      <c r="DU15" s="61"/>
      <c r="DV15" s="61"/>
      <c r="DW15" s="63"/>
      <c r="DX15" s="95">
        <v>1411780</v>
      </c>
      <c r="DY15" s="95"/>
      <c r="DZ15" s="95"/>
      <c r="EA15" s="95"/>
      <c r="EB15" s="95"/>
      <c r="EC15" s="111"/>
      <c r="ED15" s="111"/>
      <c r="EE15" s="111"/>
      <c r="EF15" s="111"/>
      <c r="EG15" s="111"/>
      <c r="EH15" s="111"/>
      <c r="EI15" s="111"/>
      <c r="EJ15" s="111">
        <v>30249</v>
      </c>
      <c r="EK15" s="111"/>
      <c r="EL15" s="111"/>
      <c r="EM15" s="89">
        <v>200522</v>
      </c>
      <c r="EN15" s="89"/>
      <c r="EO15" s="89">
        <v>562609</v>
      </c>
    </row>
    <row r="16" spans="1:145" s="3" customFormat="1" x14ac:dyDescent="0.25">
      <c r="A16" s="4">
        <v>812</v>
      </c>
      <c r="B16" s="43" t="s">
        <v>10</v>
      </c>
      <c r="C16" s="77">
        <f t="shared" si="0"/>
        <v>17198110.000080999</v>
      </c>
      <c r="D16" s="61">
        <v>15256612</v>
      </c>
      <c r="E16" s="60">
        <v>-7261</v>
      </c>
      <c r="F16" s="63">
        <f>710+14256+8786+2151-5474</f>
        <v>20429</v>
      </c>
      <c r="G16" s="61"/>
      <c r="H16" s="63"/>
      <c r="I16" s="63">
        <v>112182</v>
      </c>
      <c r="J16" s="63">
        <v>3328</v>
      </c>
      <c r="K16" s="63">
        <v>598</v>
      </c>
      <c r="L16" s="63">
        <v>14844</v>
      </c>
      <c r="M16" s="63">
        <v>12616</v>
      </c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>
        <v>620097</v>
      </c>
      <c r="AC16" s="63"/>
      <c r="AD16" s="63"/>
      <c r="AE16" s="63"/>
      <c r="AF16" s="116">
        <v>352042</v>
      </c>
      <c r="AG16" s="63"/>
      <c r="AH16" s="63">
        <v>22487</v>
      </c>
      <c r="AI16" s="63"/>
      <c r="AJ16" s="63"/>
      <c r="AK16" s="63"/>
      <c r="AL16" s="63"/>
      <c r="AM16" s="63"/>
      <c r="AN16" s="63"/>
      <c r="AO16" s="63">
        <v>37164</v>
      </c>
      <c r="AP16" s="63">
        <v>130695</v>
      </c>
      <c r="AQ16" s="63">
        <v>16413</v>
      </c>
      <c r="AR16" s="61"/>
      <c r="AS16" s="63"/>
      <c r="AT16" s="61">
        <v>87936</v>
      </c>
      <c r="AU16" s="63"/>
      <c r="AV16" s="63"/>
      <c r="AW16" s="61"/>
      <c r="AX16" s="61"/>
      <c r="AY16" s="61"/>
      <c r="AZ16" s="61"/>
      <c r="BA16" s="61"/>
      <c r="BB16" s="117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3"/>
      <c r="BS16" s="63"/>
      <c r="BT16" s="63"/>
      <c r="BU16" s="63">
        <v>4434</v>
      </c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>
        <v>9251</v>
      </c>
      <c r="DJ16" s="63"/>
      <c r="DK16" s="63"/>
      <c r="DL16" s="64">
        <v>22255</v>
      </c>
      <c r="DM16" s="65"/>
      <c r="DN16" s="118">
        <v>-5000</v>
      </c>
      <c r="DO16" s="63"/>
      <c r="DP16" s="63"/>
      <c r="DQ16" s="63"/>
      <c r="DR16" s="63"/>
      <c r="DS16" s="61"/>
      <c r="DT16" s="61"/>
      <c r="DU16" s="61"/>
      <c r="DV16" s="61"/>
      <c r="DW16" s="63"/>
      <c r="DX16" s="95">
        <v>262572.00008100003</v>
      </c>
      <c r="DY16" s="95"/>
      <c r="DZ16" s="95"/>
      <c r="EA16" s="95"/>
      <c r="EB16" s="95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89">
        <v>66471</v>
      </c>
      <c r="EN16" s="89"/>
      <c r="EO16" s="89">
        <v>157945</v>
      </c>
    </row>
    <row r="17" spans="1:145" s="3" customFormat="1" x14ac:dyDescent="0.25">
      <c r="A17" s="4">
        <v>814</v>
      </c>
      <c r="B17" s="43" t="s">
        <v>11</v>
      </c>
      <c r="C17" s="77">
        <f t="shared" si="0"/>
        <v>42464022</v>
      </c>
      <c r="D17" s="61">
        <v>39260796</v>
      </c>
      <c r="E17" s="60"/>
      <c r="F17" s="63">
        <f>5830+3634+1980+2365+2640+7047+495+3114+158137+5722+3630+5412+6027+3509-153859</f>
        <v>55683</v>
      </c>
      <c r="G17" s="61"/>
      <c r="H17" s="63"/>
      <c r="I17" s="63">
        <v>240397</v>
      </c>
      <c r="J17" s="63"/>
      <c r="K17" s="63">
        <v>108413</v>
      </c>
      <c r="L17" s="63">
        <v>2127</v>
      </c>
      <c r="M17" s="63">
        <v>20877</v>
      </c>
      <c r="N17" s="63"/>
      <c r="O17" s="63"/>
      <c r="P17" s="63">
        <v>1250</v>
      </c>
      <c r="Q17" s="63">
        <v>1250</v>
      </c>
      <c r="R17" s="63"/>
      <c r="S17" s="63"/>
      <c r="T17" s="63"/>
      <c r="U17" s="63"/>
      <c r="V17" s="63"/>
      <c r="W17" s="63"/>
      <c r="X17" s="63"/>
      <c r="Y17" s="63"/>
      <c r="Z17" s="63"/>
      <c r="AA17" s="63">
        <v>89551</v>
      </c>
      <c r="AB17" s="63">
        <v>515324</v>
      </c>
      <c r="AC17" s="63"/>
      <c r="AD17" s="63"/>
      <c r="AE17" s="63"/>
      <c r="AF17" s="63"/>
      <c r="AG17" s="63"/>
      <c r="AH17" s="63">
        <v>28285</v>
      </c>
      <c r="AI17" s="63"/>
      <c r="AJ17" s="63"/>
      <c r="AK17" s="63"/>
      <c r="AL17" s="63"/>
      <c r="AM17" s="63">
        <v>-18000</v>
      </c>
      <c r="AN17" s="63"/>
      <c r="AO17" s="63">
        <v>65336</v>
      </c>
      <c r="AP17" s="63">
        <v>229772</v>
      </c>
      <c r="AQ17" s="63">
        <v>24385</v>
      </c>
      <c r="AR17" s="61">
        <v>40886</v>
      </c>
      <c r="AS17" s="63"/>
      <c r="AT17" s="61"/>
      <c r="AU17" s="63"/>
      <c r="AV17" s="63"/>
      <c r="AW17" s="61">
        <v>28625</v>
      </c>
      <c r="AX17" s="61">
        <v>-2000</v>
      </c>
      <c r="AY17" s="61"/>
      <c r="AZ17" s="61">
        <v>-2000</v>
      </c>
      <c r="BA17" s="61"/>
      <c r="BB17" s="117"/>
      <c r="BC17" s="61"/>
      <c r="BD17" s="144">
        <v>-15232</v>
      </c>
      <c r="BE17" s="61"/>
      <c r="BF17" s="61"/>
      <c r="BG17" s="61"/>
      <c r="BH17" s="118">
        <v>-2000</v>
      </c>
      <c r="BI17" s="61"/>
      <c r="BJ17" s="61"/>
      <c r="BK17" s="61"/>
      <c r="BL17" s="61"/>
      <c r="BM17" s="61"/>
      <c r="BN17" s="61"/>
      <c r="BO17" s="61"/>
      <c r="BP17" s="61"/>
      <c r="BQ17" s="61"/>
      <c r="BR17" s="63"/>
      <c r="BS17" s="63"/>
      <c r="BT17" s="63"/>
      <c r="BU17" s="63">
        <v>334671</v>
      </c>
      <c r="BV17" s="63">
        <v>-69175</v>
      </c>
      <c r="BW17" s="63">
        <v>40000</v>
      </c>
      <c r="BX17" s="63">
        <v>-6722</v>
      </c>
      <c r="BY17" s="118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>
        <v>194000</v>
      </c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>
        <v>25390</v>
      </c>
      <c r="DJ17" s="63"/>
      <c r="DK17" s="63"/>
      <c r="DL17" s="64">
        <v>25732</v>
      </c>
      <c r="DM17" s="65"/>
      <c r="DN17" s="63"/>
      <c r="DO17" s="63"/>
      <c r="DP17" s="63"/>
      <c r="DQ17" s="63"/>
      <c r="DR17" s="63"/>
      <c r="DS17" s="61">
        <v>6000</v>
      </c>
      <c r="DT17" s="61"/>
      <c r="DU17" s="61"/>
      <c r="DV17" s="61"/>
      <c r="DW17" s="63"/>
      <c r="DX17" s="95">
        <v>536759</v>
      </c>
      <c r="DY17" s="95"/>
      <c r="DZ17" s="95"/>
      <c r="EA17" s="95"/>
      <c r="EB17" s="95"/>
      <c r="EC17" s="111"/>
      <c r="ED17" s="111"/>
      <c r="EE17" s="111"/>
      <c r="EF17" s="111"/>
      <c r="EG17" s="111"/>
      <c r="EH17" s="111"/>
      <c r="EI17" s="111"/>
      <c r="EJ17" s="111"/>
      <c r="EK17" s="111"/>
      <c r="EL17" s="111">
        <v>89978</v>
      </c>
      <c r="EM17" s="89">
        <v>113346</v>
      </c>
      <c r="EN17" s="89"/>
      <c r="EO17" s="89">
        <v>500318</v>
      </c>
    </row>
    <row r="18" spans="1:145" s="3" customFormat="1" x14ac:dyDescent="0.25">
      <c r="A18" s="4">
        <v>816</v>
      </c>
      <c r="B18" s="43" t="s">
        <v>12</v>
      </c>
      <c r="C18" s="77">
        <f t="shared" si="0"/>
        <v>47165072</v>
      </c>
      <c r="D18" s="61">
        <v>40952757</v>
      </c>
      <c r="E18" s="60"/>
      <c r="F18" s="63">
        <f>73003+3630+1861+47647+31084+1200+51383+71138-1463+57913+308+2013+1496+600+38518+36087+11946+19036+8437+16078+9020+3141+1054+233+49524+15129+29649+3940+3987+20420+18927+8116-1337+15739+17140</f>
        <v>666597</v>
      </c>
      <c r="G18" s="118">
        <v>696</v>
      </c>
      <c r="H18" s="63"/>
      <c r="I18" s="63">
        <v>1152197</v>
      </c>
      <c r="J18" s="63">
        <v>29735</v>
      </c>
      <c r="K18" s="63">
        <v>75425</v>
      </c>
      <c r="L18" s="63">
        <v>362607</v>
      </c>
      <c r="M18" s="63">
        <v>30889</v>
      </c>
      <c r="N18" s="63"/>
      <c r="O18" s="63"/>
      <c r="P18" s="63"/>
      <c r="Q18" s="63"/>
      <c r="R18" s="63"/>
      <c r="S18" s="63">
        <v>10000</v>
      </c>
      <c r="T18" s="63"/>
      <c r="U18" s="63"/>
      <c r="V18" s="63"/>
      <c r="W18" s="63"/>
      <c r="X18" s="63"/>
      <c r="Y18" s="63"/>
      <c r="Z18" s="63"/>
      <c r="AA18" s="63">
        <v>333001</v>
      </c>
      <c r="AB18" s="63">
        <v>289902</v>
      </c>
      <c r="AC18" s="63"/>
      <c r="AD18" s="63"/>
      <c r="AE18" s="63">
        <v>218220</v>
      </c>
      <c r="AF18" s="116">
        <v>253152</v>
      </c>
      <c r="AG18" s="63"/>
      <c r="AH18" s="63">
        <v>50246</v>
      </c>
      <c r="AI18" s="63"/>
      <c r="AJ18" s="63"/>
      <c r="AK18" s="63"/>
      <c r="AL18" s="63"/>
      <c r="AM18" s="63">
        <v>-5000</v>
      </c>
      <c r="AN18" s="63">
        <v>1142</v>
      </c>
      <c r="AO18" s="63">
        <v>113971</v>
      </c>
      <c r="AP18" s="63">
        <v>400808</v>
      </c>
      <c r="AQ18" s="63">
        <v>32447</v>
      </c>
      <c r="AR18" s="61"/>
      <c r="AS18" s="63"/>
      <c r="AT18" s="61">
        <v>88625</v>
      </c>
      <c r="AU18" s="63"/>
      <c r="AV18" s="63"/>
      <c r="AW18" s="61">
        <v>16000</v>
      </c>
      <c r="AX18" s="61"/>
      <c r="AY18" s="61"/>
      <c r="AZ18" s="61"/>
      <c r="BA18" s="61"/>
      <c r="BB18" s="117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3"/>
      <c r="BS18" s="63"/>
      <c r="BT18" s="63"/>
      <c r="BU18" s="63">
        <v>63465</v>
      </c>
      <c r="BV18" s="63">
        <v>-37238</v>
      </c>
      <c r="BW18" s="63">
        <v>19010</v>
      </c>
      <c r="BX18" s="63"/>
      <c r="BY18" s="63"/>
      <c r="BZ18" s="63"/>
      <c r="CA18" s="63">
        <v>-43410</v>
      </c>
      <c r="CB18" s="63"/>
      <c r="CC18" s="63"/>
      <c r="CD18" s="63"/>
      <c r="CE18" s="63"/>
      <c r="CF18" s="63"/>
      <c r="CG18" s="63"/>
      <c r="CH18" s="63"/>
      <c r="CI18" s="63"/>
      <c r="CJ18" s="63">
        <v>827745</v>
      </c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>
        <v>4400</v>
      </c>
      <c r="CX18" s="63"/>
      <c r="CY18" s="63">
        <v>4700</v>
      </c>
      <c r="CZ18" s="63"/>
      <c r="DA18" s="63">
        <v>19000</v>
      </c>
      <c r="DB18" s="63"/>
      <c r="DC18" s="63"/>
      <c r="DD18" s="63"/>
      <c r="DE18" s="63"/>
      <c r="DF18" s="63"/>
      <c r="DG18" s="63"/>
      <c r="DH18" s="63"/>
      <c r="DI18" s="63">
        <v>15348</v>
      </c>
      <c r="DJ18" s="63">
        <v>2192</v>
      </c>
      <c r="DK18" s="63"/>
      <c r="DL18" s="64">
        <v>26453</v>
      </c>
      <c r="DM18" s="65"/>
      <c r="DN18" s="63"/>
      <c r="DO18" s="63"/>
      <c r="DP18" s="63">
        <v>5000</v>
      </c>
      <c r="DQ18" s="63"/>
      <c r="DR18" s="63"/>
      <c r="DS18" s="61"/>
      <c r="DT18" s="61"/>
      <c r="DU18" s="61"/>
      <c r="DV18" s="61"/>
      <c r="DW18" s="63"/>
      <c r="DX18" s="95">
        <v>636102</v>
      </c>
      <c r="DY18" s="95"/>
      <c r="DZ18" s="95"/>
      <c r="EA18" s="95"/>
      <c r="EB18" s="95"/>
      <c r="EC18" s="111">
        <v>3970</v>
      </c>
      <c r="ED18" s="111"/>
      <c r="EE18" s="111">
        <v>3970</v>
      </c>
      <c r="EF18" s="111"/>
      <c r="EG18" s="111">
        <v>7940</v>
      </c>
      <c r="EH18" s="111"/>
      <c r="EI18" s="111"/>
      <c r="EJ18" s="111">
        <v>15918</v>
      </c>
      <c r="EK18" s="111"/>
      <c r="EL18" s="111">
        <v>38959</v>
      </c>
      <c r="EM18" s="89">
        <v>99295</v>
      </c>
      <c r="EN18" s="89"/>
      <c r="EO18" s="89">
        <v>378836</v>
      </c>
    </row>
    <row r="19" spans="1:145" s="3" customFormat="1" x14ac:dyDescent="0.25">
      <c r="A19" s="4">
        <v>818</v>
      </c>
      <c r="B19" s="43" t="s">
        <v>13</v>
      </c>
      <c r="C19" s="77">
        <f t="shared" si="0"/>
        <v>154400204</v>
      </c>
      <c r="D19" s="61">
        <v>139532815</v>
      </c>
      <c r="E19" s="60"/>
      <c r="F19" s="63">
        <f>10169+26405+39383+23925+3509+32862+29764-440-2945+31659+94728+13493+37047+5265+8000</f>
        <v>352824</v>
      </c>
      <c r="G19" s="118">
        <f>1761+2656+4033</f>
        <v>8450</v>
      </c>
      <c r="H19" s="63"/>
      <c r="I19" s="63">
        <v>777643</v>
      </c>
      <c r="J19" s="63">
        <v>2</v>
      </c>
      <c r="K19" s="63">
        <v>658683</v>
      </c>
      <c r="L19" s="63">
        <v>1685287</v>
      </c>
      <c r="M19" s="63">
        <v>58904</v>
      </c>
      <c r="N19" s="63"/>
      <c r="O19" s="63"/>
      <c r="P19" s="63">
        <v>1250</v>
      </c>
      <c r="Q19" s="63">
        <v>1250</v>
      </c>
      <c r="R19" s="63"/>
      <c r="S19" s="63"/>
      <c r="T19" s="63"/>
      <c r="U19" s="63"/>
      <c r="V19" s="63"/>
      <c r="W19" s="63"/>
      <c r="X19" s="63"/>
      <c r="Y19" s="63"/>
      <c r="Z19" s="63"/>
      <c r="AA19" s="63">
        <v>68920</v>
      </c>
      <c r="AB19" s="63">
        <v>486542</v>
      </c>
      <c r="AC19" s="63"/>
      <c r="AD19" s="63"/>
      <c r="AE19" s="63">
        <v>962557</v>
      </c>
      <c r="AF19" s="116">
        <v>4444063</v>
      </c>
      <c r="AG19" s="63"/>
      <c r="AH19" s="63"/>
      <c r="AI19" s="63"/>
      <c r="AJ19" s="63"/>
      <c r="AK19" s="63"/>
      <c r="AL19" s="63"/>
      <c r="AM19" s="63"/>
      <c r="AN19" s="63"/>
      <c r="AO19" s="63">
        <v>322461</v>
      </c>
      <c r="AP19" s="63">
        <v>1134017</v>
      </c>
      <c r="AQ19" s="63"/>
      <c r="AR19" s="61">
        <v>135737</v>
      </c>
      <c r="AS19" s="63"/>
      <c r="AT19" s="61">
        <v>39582</v>
      </c>
      <c r="AU19" s="63"/>
      <c r="AV19" s="63"/>
      <c r="AW19" s="61">
        <v>26500</v>
      </c>
      <c r="AX19" s="61"/>
      <c r="AY19" s="61"/>
      <c r="AZ19" s="61"/>
      <c r="BA19" s="61"/>
      <c r="BB19" s="117"/>
      <c r="BC19" s="118">
        <v>12000</v>
      </c>
      <c r="BD19" s="61"/>
      <c r="BE19" s="61"/>
      <c r="BF19" s="61"/>
      <c r="BG19" s="61"/>
      <c r="BH19" s="61"/>
      <c r="BI19" s="61"/>
      <c r="BJ19" s="61">
        <v>-26500</v>
      </c>
      <c r="BK19" s="61"/>
      <c r="BL19" s="61"/>
      <c r="BM19" s="61"/>
      <c r="BN19" s="61"/>
      <c r="BO19" s="61"/>
      <c r="BP19" s="61"/>
      <c r="BQ19" s="61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>
        <v>20000</v>
      </c>
      <c r="DB19" s="63"/>
      <c r="DC19" s="63"/>
      <c r="DD19" s="63"/>
      <c r="DE19" s="63"/>
      <c r="DF19" s="63"/>
      <c r="DG19" s="63"/>
      <c r="DH19" s="63"/>
      <c r="DI19" s="63">
        <v>18588</v>
      </c>
      <c r="DJ19" s="63"/>
      <c r="DK19" s="63"/>
      <c r="DL19" s="64">
        <v>41494</v>
      </c>
      <c r="DM19" s="65"/>
      <c r="DN19" s="63"/>
      <c r="DO19" s="63"/>
      <c r="DP19" s="63"/>
      <c r="DQ19" s="63"/>
      <c r="DR19" s="63"/>
      <c r="DS19" s="61"/>
      <c r="DT19" s="61"/>
      <c r="DU19" s="61"/>
      <c r="DV19" s="61"/>
      <c r="DW19" s="63"/>
      <c r="DX19" s="95">
        <v>1887495</v>
      </c>
      <c r="DY19" s="95"/>
      <c r="DZ19" s="95"/>
      <c r="EA19" s="95"/>
      <c r="EB19" s="95"/>
      <c r="EC19" s="111"/>
      <c r="ED19" s="111"/>
      <c r="EE19" s="111"/>
      <c r="EF19" s="111"/>
      <c r="EG19" s="111">
        <v>603648</v>
      </c>
      <c r="EH19" s="111"/>
      <c r="EI19" s="111"/>
      <c r="EJ19" s="111"/>
      <c r="EK19" s="111"/>
      <c r="EL19" s="111">
        <v>21105</v>
      </c>
      <c r="EM19" s="89">
        <v>168119</v>
      </c>
      <c r="EN19" s="89"/>
      <c r="EO19" s="89">
        <v>956768</v>
      </c>
    </row>
    <row r="20" spans="1:145" s="3" customFormat="1" x14ac:dyDescent="0.25">
      <c r="A20" s="4">
        <v>820</v>
      </c>
      <c r="B20" s="43" t="s">
        <v>14</v>
      </c>
      <c r="C20" s="77">
        <f t="shared" si="0"/>
        <v>31671018</v>
      </c>
      <c r="D20" s="61">
        <v>27693396</v>
      </c>
      <c r="E20" s="60"/>
      <c r="F20" s="63">
        <f>24415+1320+1664+935+869+4015+2200+3658+7346+10465+3438+240+2112+5264+16016+1499+1692+2310-5312+749</f>
        <v>84895</v>
      </c>
      <c r="G20" s="61"/>
      <c r="H20" s="63"/>
      <c r="I20" s="63">
        <v>664303</v>
      </c>
      <c r="J20" s="63"/>
      <c r="K20" s="63">
        <v>22439</v>
      </c>
      <c r="L20" s="63">
        <v>240708</v>
      </c>
      <c r="M20" s="63">
        <v>21011</v>
      </c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>
        <v>418692</v>
      </c>
      <c r="AB20" s="63">
        <v>615954</v>
      </c>
      <c r="AC20" s="63"/>
      <c r="AD20" s="63"/>
      <c r="AE20" s="63">
        <v>716458</v>
      </c>
      <c r="AF20" s="116">
        <v>104172</v>
      </c>
      <c r="AG20" s="63"/>
      <c r="AH20" s="63"/>
      <c r="AI20" s="63"/>
      <c r="AJ20" s="63"/>
      <c r="AK20" s="63"/>
      <c r="AL20" s="63"/>
      <c r="AM20" s="63"/>
      <c r="AN20" s="63"/>
      <c r="AO20" s="63">
        <v>24974</v>
      </c>
      <c r="AP20" s="63">
        <v>87828</v>
      </c>
      <c r="AQ20" s="63">
        <v>6575</v>
      </c>
      <c r="AR20" s="61"/>
      <c r="AS20" s="63"/>
      <c r="AT20" s="61">
        <v>150372</v>
      </c>
      <c r="AU20" s="63"/>
      <c r="AV20" s="63"/>
      <c r="AW20" s="61"/>
      <c r="AX20" s="61"/>
      <c r="AY20" s="61"/>
      <c r="AZ20" s="61"/>
      <c r="BA20" s="61"/>
      <c r="BB20" s="117"/>
      <c r="BC20" s="61"/>
      <c r="BD20" s="61"/>
      <c r="BE20" s="61"/>
      <c r="BF20" s="61"/>
      <c r="BG20" s="61"/>
      <c r="BH20" s="61"/>
      <c r="BI20" s="61"/>
      <c r="BJ20" s="61"/>
      <c r="BK20" s="61">
        <v>148295</v>
      </c>
      <c r="BL20" s="61"/>
      <c r="BM20" s="61"/>
      <c r="BN20" s="61"/>
      <c r="BO20" s="61"/>
      <c r="BP20" s="61"/>
      <c r="BQ20" s="61"/>
      <c r="BR20" s="63"/>
      <c r="BS20" s="63"/>
      <c r="BT20" s="63"/>
      <c r="BU20" s="63">
        <v>20620</v>
      </c>
      <c r="BV20" s="63">
        <v>-7046</v>
      </c>
      <c r="BW20" s="63"/>
      <c r="BX20" s="63"/>
      <c r="BY20" s="63"/>
      <c r="BZ20" s="63"/>
      <c r="CA20" s="63">
        <v>-5346</v>
      </c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>
        <v>4227</v>
      </c>
      <c r="CO20" s="63"/>
      <c r="CP20" s="63"/>
      <c r="CQ20" s="63">
        <v>5071</v>
      </c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>
        <v>16800</v>
      </c>
      <c r="DF20" s="63">
        <v>31505</v>
      </c>
      <c r="DG20" s="63"/>
      <c r="DH20" s="63"/>
      <c r="DI20" s="63">
        <v>22402</v>
      </c>
      <c r="DJ20" s="63"/>
      <c r="DK20" s="63"/>
      <c r="DL20" s="64">
        <v>24078</v>
      </c>
      <c r="DM20" s="65"/>
      <c r="DN20" s="63"/>
      <c r="DO20" s="63"/>
      <c r="DP20" s="63"/>
      <c r="DQ20" s="63"/>
      <c r="DR20" s="63"/>
      <c r="DS20" s="61"/>
      <c r="DT20" s="61"/>
      <c r="DU20" s="61"/>
      <c r="DV20" s="61"/>
      <c r="DW20" s="63"/>
      <c r="DX20" s="95">
        <v>19670</v>
      </c>
      <c r="DY20" s="95"/>
      <c r="DZ20" s="95"/>
      <c r="EA20" s="95">
        <v>114591</v>
      </c>
      <c r="EB20" s="95"/>
      <c r="EC20" s="111"/>
      <c r="ED20" s="111"/>
      <c r="EE20" s="111"/>
      <c r="EF20" s="111"/>
      <c r="EG20" s="111"/>
      <c r="EH20" s="111"/>
      <c r="EI20" s="111"/>
      <c r="EJ20" s="111">
        <v>163323</v>
      </c>
      <c r="EK20" s="111"/>
      <c r="EL20" s="111"/>
      <c r="EM20" s="89">
        <v>40364</v>
      </c>
      <c r="EN20" s="89"/>
      <c r="EO20" s="89">
        <v>220687</v>
      </c>
    </row>
    <row r="21" spans="1:145" s="3" customFormat="1" x14ac:dyDescent="0.25">
      <c r="A21" s="4">
        <v>858</v>
      </c>
      <c r="B21" s="43" t="s">
        <v>15</v>
      </c>
      <c r="C21" s="77">
        <f t="shared" si="0"/>
        <v>34359724</v>
      </c>
      <c r="D21" s="61">
        <v>30099716</v>
      </c>
      <c r="E21" s="60"/>
      <c r="F21" s="63">
        <f>2504-96</f>
        <v>2408</v>
      </c>
      <c r="G21" s="61"/>
      <c r="H21" s="63"/>
      <c r="I21" s="63">
        <v>1916352</v>
      </c>
      <c r="J21" s="63">
        <v>3777</v>
      </c>
      <c r="K21" s="63">
        <v>210526</v>
      </c>
      <c r="L21" s="63">
        <v>440479</v>
      </c>
      <c r="M21" s="63">
        <v>17195</v>
      </c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>
        <v>25592</v>
      </c>
      <c r="AB21" s="63">
        <v>24300</v>
      </c>
      <c r="AC21" s="63"/>
      <c r="AD21" s="63"/>
      <c r="AE21" s="63">
        <v>283148</v>
      </c>
      <c r="AF21" s="116">
        <v>88635</v>
      </c>
      <c r="AG21" s="63"/>
      <c r="AH21" s="63"/>
      <c r="AI21" s="63"/>
      <c r="AJ21" s="63"/>
      <c r="AK21" s="63"/>
      <c r="AL21" s="63"/>
      <c r="AM21" s="63"/>
      <c r="AN21" s="63"/>
      <c r="AO21" s="63">
        <v>71404</v>
      </c>
      <c r="AP21" s="63">
        <v>251111</v>
      </c>
      <c r="AQ21" s="63"/>
      <c r="AR21" s="61"/>
      <c r="AS21" s="63"/>
      <c r="AT21" s="61"/>
      <c r="AU21" s="63"/>
      <c r="AV21" s="63"/>
      <c r="AW21" s="61">
        <v>2000</v>
      </c>
      <c r="AX21" s="61"/>
      <c r="AY21" s="61"/>
      <c r="AZ21" s="61"/>
      <c r="BA21" s="61"/>
      <c r="BB21" s="117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3"/>
      <c r="BS21" s="63"/>
      <c r="BT21" s="63"/>
      <c r="BU21" s="63">
        <v>2000</v>
      </c>
      <c r="BV21" s="63"/>
      <c r="BW21" s="63"/>
      <c r="BX21" s="63"/>
      <c r="BY21" s="63">
        <v>15000</v>
      </c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>
        <v>828</v>
      </c>
      <c r="CO21" s="63"/>
      <c r="CP21" s="63"/>
      <c r="CQ21" s="63">
        <v>1396</v>
      </c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>
        <v>16263</v>
      </c>
      <c r="DJ21" s="63"/>
      <c r="DK21" s="63"/>
      <c r="DL21" s="64">
        <v>24758</v>
      </c>
      <c r="DM21" s="65"/>
      <c r="DN21" s="63"/>
      <c r="DO21" s="63"/>
      <c r="DP21" s="63"/>
      <c r="DQ21" s="63"/>
      <c r="DR21" s="63"/>
      <c r="DS21" s="61"/>
      <c r="DT21" s="61"/>
      <c r="DU21" s="61"/>
      <c r="DV21" s="61"/>
      <c r="DW21" s="63"/>
      <c r="DX21" s="95"/>
      <c r="DY21" s="95"/>
      <c r="DZ21" s="95"/>
      <c r="EA21" s="95"/>
      <c r="EB21" s="95"/>
      <c r="EC21" s="111"/>
      <c r="ED21" s="111"/>
      <c r="EE21" s="111"/>
      <c r="EF21" s="111"/>
      <c r="EG21" s="111"/>
      <c r="EH21" s="111"/>
      <c r="EI21" s="111"/>
      <c r="EJ21" s="111"/>
      <c r="EK21" s="111"/>
      <c r="EL21" s="111">
        <v>536905</v>
      </c>
      <c r="EM21" s="89">
        <v>68575</v>
      </c>
      <c r="EN21" s="89"/>
      <c r="EO21" s="89">
        <v>257356</v>
      </c>
    </row>
    <row r="22" spans="1:145" s="3" customFormat="1" x14ac:dyDescent="0.25">
      <c r="A22" s="4">
        <v>822</v>
      </c>
      <c r="B22" s="43" t="s">
        <v>16</v>
      </c>
      <c r="C22" s="77">
        <f t="shared" si="0"/>
        <v>25502447</v>
      </c>
      <c r="D22" s="61">
        <v>22673586</v>
      </c>
      <c r="E22" s="60"/>
      <c r="F22" s="63">
        <f>848+960+792+930+770+850+1356+5254+1380+5536+106+2745+200-2776-106</f>
        <v>18845</v>
      </c>
      <c r="G22" s="61"/>
      <c r="H22" s="63"/>
      <c r="I22" s="63">
        <v>715870</v>
      </c>
      <c r="J22" s="63">
        <v>36824</v>
      </c>
      <c r="K22" s="63">
        <v>28748</v>
      </c>
      <c r="L22" s="63">
        <v>154483</v>
      </c>
      <c r="M22" s="63">
        <v>7722</v>
      </c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>
        <v>285597</v>
      </c>
      <c r="AC22" s="63"/>
      <c r="AD22" s="63"/>
      <c r="AE22" s="63">
        <v>605400</v>
      </c>
      <c r="AG22" s="63"/>
      <c r="AH22" s="63"/>
      <c r="AI22" s="63"/>
      <c r="AJ22" s="63"/>
      <c r="AK22" s="63"/>
      <c r="AL22" s="63"/>
      <c r="AM22" s="63"/>
      <c r="AN22" s="63"/>
      <c r="AO22" s="63">
        <v>25159</v>
      </c>
      <c r="AP22" s="63">
        <v>88477</v>
      </c>
      <c r="AQ22" s="63">
        <v>7954</v>
      </c>
      <c r="AR22" s="61"/>
      <c r="AS22" s="63"/>
      <c r="AT22" s="61">
        <v>250879</v>
      </c>
      <c r="AU22" s="63"/>
      <c r="AV22" s="63"/>
      <c r="AW22" s="61">
        <v>8500</v>
      </c>
      <c r="AX22" s="61"/>
      <c r="AY22" s="61"/>
      <c r="AZ22" s="61"/>
      <c r="BA22" s="61"/>
      <c r="BB22" s="117"/>
      <c r="BC22" s="61"/>
      <c r="BD22" s="118">
        <v>-8500</v>
      </c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3"/>
      <c r="BS22" s="63"/>
      <c r="BT22" s="63"/>
      <c r="BU22" s="63"/>
      <c r="BV22" s="63"/>
      <c r="BW22" s="63">
        <v>19724</v>
      </c>
      <c r="BX22" s="63"/>
      <c r="BY22" s="63"/>
      <c r="BZ22" s="63"/>
      <c r="CA22" s="63">
        <v>-19724</v>
      </c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63">
        <v>194000</v>
      </c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G22" s="63"/>
      <c r="DH22" s="63"/>
      <c r="DI22" s="63">
        <v>10450</v>
      </c>
      <c r="DJ22" s="63"/>
      <c r="DK22" s="63"/>
      <c r="DL22" s="64">
        <v>23187</v>
      </c>
      <c r="DM22" s="65"/>
      <c r="DN22" s="63"/>
      <c r="DO22" s="63"/>
      <c r="DP22" s="63"/>
      <c r="DQ22" s="63">
        <v>-8000</v>
      </c>
      <c r="DR22" s="63"/>
      <c r="DS22" s="61"/>
      <c r="DT22" s="61"/>
      <c r="DU22" s="61"/>
      <c r="DV22" s="61"/>
      <c r="DW22" s="63"/>
      <c r="DX22" s="95">
        <v>37594</v>
      </c>
      <c r="DY22" s="95"/>
      <c r="DZ22" s="95"/>
      <c r="EA22" s="95"/>
      <c r="EB22" s="95"/>
      <c r="EC22" s="111"/>
      <c r="ED22" s="111"/>
      <c r="EE22" s="111">
        <v>26930</v>
      </c>
      <c r="EF22" s="111"/>
      <c r="EG22" s="111"/>
      <c r="EH22" s="111"/>
      <c r="EI22" s="111"/>
      <c r="EJ22" s="111"/>
      <c r="EK22" s="111"/>
      <c r="EL22" s="111">
        <v>32079</v>
      </c>
      <c r="EM22" s="89">
        <v>84728</v>
      </c>
      <c r="EN22" s="89"/>
      <c r="EO22" s="89">
        <v>201935</v>
      </c>
    </row>
    <row r="23" spans="1:145" s="3" customFormat="1" x14ac:dyDescent="0.25">
      <c r="A23" s="4">
        <v>824</v>
      </c>
      <c r="B23" s="43" t="s">
        <v>17</v>
      </c>
      <c r="C23" s="77">
        <f t="shared" si="0"/>
        <v>28233646</v>
      </c>
      <c r="D23" s="61">
        <v>25905367</v>
      </c>
      <c r="E23" s="60"/>
      <c r="F23" s="63">
        <f>6574+1298+9460+1420+1320+3520+14553</f>
        <v>38145</v>
      </c>
      <c r="G23" s="61"/>
      <c r="H23" s="63"/>
      <c r="I23" s="63">
        <v>167970</v>
      </c>
      <c r="J23" s="63"/>
      <c r="K23" s="63">
        <v>58342</v>
      </c>
      <c r="L23" s="63"/>
      <c r="M23" s="63">
        <v>17150</v>
      </c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>
        <v>116053</v>
      </c>
      <c r="AB23" s="63">
        <v>301218</v>
      </c>
      <c r="AC23" s="63"/>
      <c r="AD23" s="63"/>
      <c r="AE23" s="63">
        <v>293952</v>
      </c>
      <c r="AF23" s="116">
        <v>133649</v>
      </c>
      <c r="AG23" s="63"/>
      <c r="AH23" s="63">
        <v>6570</v>
      </c>
      <c r="AI23" s="63">
        <v>10000</v>
      </c>
      <c r="AJ23" s="63"/>
      <c r="AK23" s="63"/>
      <c r="AL23" s="116">
        <v>12000</v>
      </c>
      <c r="AM23" s="63"/>
      <c r="AN23" s="63"/>
      <c r="AO23" s="63">
        <v>50843</v>
      </c>
      <c r="AP23" s="63">
        <v>178803</v>
      </c>
      <c r="AQ23" s="63"/>
      <c r="AR23" s="61"/>
      <c r="AS23" s="63"/>
      <c r="AT23" s="61">
        <v>46580</v>
      </c>
      <c r="AU23" s="63"/>
      <c r="AV23" s="63"/>
      <c r="AW23" s="61"/>
      <c r="AX23" s="61"/>
      <c r="AY23" s="61"/>
      <c r="AZ23" s="61"/>
      <c r="BA23" s="61"/>
      <c r="BB23" s="117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>
        <v>1510</v>
      </c>
      <c r="CR23" s="63"/>
      <c r="CS23" s="63"/>
      <c r="CT23" s="63"/>
      <c r="CU23" s="63"/>
      <c r="CV23" s="63"/>
      <c r="CW23" s="63">
        <v>4400</v>
      </c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>
        <v>19034</v>
      </c>
      <c r="DJ23" s="63"/>
      <c r="DK23" s="63"/>
      <c r="DL23" s="64">
        <v>23763</v>
      </c>
      <c r="DM23" s="65"/>
      <c r="DN23" s="118">
        <v>-3297</v>
      </c>
      <c r="DO23" s="63"/>
      <c r="DP23" s="63"/>
      <c r="DQ23" s="63"/>
      <c r="DR23" s="63"/>
      <c r="DS23" s="61"/>
      <c r="DT23" s="61"/>
      <c r="DU23" s="61"/>
      <c r="DV23" s="61"/>
      <c r="DW23" s="63"/>
      <c r="DX23" s="95">
        <v>384457</v>
      </c>
      <c r="DY23" s="95"/>
      <c r="DZ23" s="95"/>
      <c r="EA23" s="95"/>
      <c r="EB23" s="95"/>
      <c r="EC23" s="111"/>
      <c r="ED23" s="111"/>
      <c r="EE23" s="111"/>
      <c r="EF23" s="111"/>
      <c r="EG23" s="111"/>
      <c r="EH23" s="111">
        <v>88242</v>
      </c>
      <c r="EI23" s="111"/>
      <c r="EJ23" s="111">
        <v>38277</v>
      </c>
      <c r="EK23" s="111"/>
      <c r="EL23" s="111"/>
      <c r="EM23" s="89">
        <v>123278</v>
      </c>
      <c r="EN23" s="89"/>
      <c r="EO23" s="89">
        <v>217340</v>
      </c>
    </row>
    <row r="24" spans="1:145" s="3" customFormat="1" x14ac:dyDescent="0.25">
      <c r="A24" s="4">
        <v>826</v>
      </c>
      <c r="B24" s="43" t="s">
        <v>111</v>
      </c>
      <c r="C24" s="77">
        <f t="shared" si="0"/>
        <v>35832708</v>
      </c>
      <c r="D24" s="61">
        <v>32656858</v>
      </c>
      <c r="E24" s="60"/>
      <c r="F24" s="63">
        <f>5036+77+1087+4125+116+1667+3867+1265+1804+1815+1815+3163+3223+1276+60+160+2715+6420+3520+22988+1155+4763+5335+11660+1199+2145+11089+2723-7260+31491</f>
        <v>130499</v>
      </c>
      <c r="G24" s="61"/>
      <c r="H24" s="63"/>
      <c r="I24" s="63">
        <v>216985</v>
      </c>
      <c r="J24" s="63"/>
      <c r="K24" s="63"/>
      <c r="L24" s="63"/>
      <c r="M24" s="63">
        <v>28374</v>
      </c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>
        <v>245724</v>
      </c>
      <c r="AB24" s="63">
        <v>184106</v>
      </c>
      <c r="AC24" s="63"/>
      <c r="AD24" s="63"/>
      <c r="AE24" s="63">
        <v>300000</v>
      </c>
      <c r="AF24" s="116">
        <v>462704</v>
      </c>
      <c r="AG24" s="63"/>
      <c r="AH24" s="63"/>
      <c r="AI24" s="63"/>
      <c r="AJ24" s="63"/>
      <c r="AK24" s="63"/>
      <c r="AL24" s="63"/>
      <c r="AM24" s="63"/>
      <c r="AN24" s="63"/>
      <c r="AO24" s="63">
        <v>83969</v>
      </c>
      <c r="AP24" s="63">
        <v>295299</v>
      </c>
      <c r="AQ24" s="63">
        <v>29175</v>
      </c>
      <c r="AR24" s="61">
        <v>38239</v>
      </c>
      <c r="AS24" s="63"/>
      <c r="AT24" s="61">
        <v>126000</v>
      </c>
      <c r="AU24" s="63"/>
      <c r="AV24" s="63"/>
      <c r="AW24" s="61">
        <v>3420</v>
      </c>
      <c r="AX24" s="61"/>
      <c r="AY24" s="61"/>
      <c r="AZ24" s="61"/>
      <c r="BA24" s="61"/>
      <c r="BB24" s="117"/>
      <c r="BC24" s="61"/>
      <c r="BD24" s="118">
        <v>-1621</v>
      </c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3"/>
      <c r="BS24" s="63"/>
      <c r="BT24" s="63"/>
      <c r="BU24" s="63">
        <v>63750</v>
      </c>
      <c r="BV24" s="63">
        <v>-31161</v>
      </c>
      <c r="BW24" s="63"/>
      <c r="BX24" s="63"/>
      <c r="BY24" s="63"/>
      <c r="BZ24" s="63"/>
      <c r="CA24" s="63">
        <v>-16410</v>
      </c>
      <c r="CB24" s="63">
        <v>15500</v>
      </c>
      <c r="CC24" s="63">
        <v>-15500</v>
      </c>
      <c r="CD24" s="63">
        <v>-15500</v>
      </c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>
        <v>4400</v>
      </c>
      <c r="CX24" s="63"/>
      <c r="CY24" s="63"/>
      <c r="CZ24" s="63"/>
      <c r="DA24" s="63">
        <v>4220</v>
      </c>
      <c r="DB24" s="63"/>
      <c r="DC24" s="63"/>
      <c r="DD24" s="63"/>
      <c r="DE24" s="63"/>
      <c r="DF24" s="63"/>
      <c r="DG24" s="63"/>
      <c r="DH24" s="63"/>
      <c r="DI24" s="63">
        <v>11207</v>
      </c>
      <c r="DJ24" s="63">
        <v>2793</v>
      </c>
      <c r="DK24" s="63"/>
      <c r="DL24" s="64">
        <v>25046</v>
      </c>
      <c r="DM24" s="65"/>
      <c r="DN24" s="63"/>
      <c r="DO24" s="63"/>
      <c r="DP24" s="63"/>
      <c r="DQ24" s="63"/>
      <c r="DR24" s="63"/>
      <c r="DS24" s="61"/>
      <c r="DT24" s="61">
        <v>-11539</v>
      </c>
      <c r="DU24" s="61"/>
      <c r="DV24" s="61"/>
      <c r="DW24" s="63"/>
      <c r="DX24" s="95">
        <v>179504</v>
      </c>
      <c r="DY24" s="95"/>
      <c r="DZ24" s="95"/>
      <c r="EA24" s="95"/>
      <c r="EB24" s="95"/>
      <c r="EC24" s="111"/>
      <c r="ED24" s="111"/>
      <c r="EE24" s="111"/>
      <c r="EF24" s="111"/>
      <c r="EG24" s="111"/>
      <c r="EH24" s="111"/>
      <c r="EI24" s="111"/>
      <c r="EJ24" s="111">
        <v>424726</v>
      </c>
      <c r="EK24" s="111"/>
      <c r="EL24" s="111"/>
      <c r="EM24" s="89">
        <v>94825</v>
      </c>
      <c r="EN24" s="89"/>
      <c r="EO24" s="89">
        <v>297116</v>
      </c>
    </row>
    <row r="25" spans="1:145" s="3" customFormat="1" x14ac:dyDescent="0.25">
      <c r="A25" s="4">
        <v>828</v>
      </c>
      <c r="B25" s="43" t="s">
        <v>18</v>
      </c>
      <c r="C25" s="77">
        <f t="shared" si="0"/>
        <v>43394983</v>
      </c>
      <c r="D25" s="61">
        <v>40180903</v>
      </c>
      <c r="E25" s="60"/>
      <c r="F25" s="63">
        <f>8653+6604+21778+743+9543+7810+6381+12529+20666+22622+24272+9290+25611+4345+8844+20400+7013+5720+3801+15057+16500-31278</f>
        <v>226904</v>
      </c>
      <c r="G25" s="61"/>
      <c r="H25" s="63"/>
      <c r="I25" s="63">
        <v>252817</v>
      </c>
      <c r="J25" s="63">
        <v>6377</v>
      </c>
      <c r="K25" s="63"/>
      <c r="L25" s="63"/>
      <c r="M25" s="63">
        <v>18093</v>
      </c>
      <c r="N25" s="63"/>
      <c r="O25" s="63"/>
      <c r="P25" s="63"/>
      <c r="Q25" s="63"/>
      <c r="R25" s="63"/>
      <c r="S25" s="63">
        <v>10000</v>
      </c>
      <c r="T25" s="63"/>
      <c r="U25" s="63"/>
      <c r="V25" s="63"/>
      <c r="W25" s="63"/>
      <c r="X25" s="63"/>
      <c r="Y25" s="63"/>
      <c r="Z25" s="63"/>
      <c r="AA25" s="63">
        <v>262499</v>
      </c>
      <c r="AB25" s="63">
        <v>500900</v>
      </c>
      <c r="AC25" s="63"/>
      <c r="AD25" s="63"/>
      <c r="AE25" s="63"/>
      <c r="AF25" s="116">
        <v>81800</v>
      </c>
      <c r="AG25" s="63"/>
      <c r="AH25" s="63"/>
      <c r="AI25" s="63"/>
      <c r="AJ25" s="63"/>
      <c r="AK25" s="63"/>
      <c r="AL25" s="63"/>
      <c r="AM25" s="63"/>
      <c r="AN25" s="63"/>
      <c r="AO25" s="63">
        <v>77422</v>
      </c>
      <c r="AP25" s="63">
        <v>272276</v>
      </c>
      <c r="AQ25" s="63"/>
      <c r="AR25" s="61"/>
      <c r="AS25" s="63"/>
      <c r="AT25" s="61">
        <v>45545</v>
      </c>
      <c r="AU25" s="63"/>
      <c r="AV25" s="63"/>
      <c r="AW25" s="61">
        <v>10000</v>
      </c>
      <c r="AX25" s="61">
        <v>-4000</v>
      </c>
      <c r="AY25" s="61"/>
      <c r="AZ25" s="61"/>
      <c r="BA25" s="116">
        <v>26000</v>
      </c>
      <c r="BB25" s="117"/>
      <c r="BC25" s="61"/>
      <c r="BD25" s="61">
        <v>-4000</v>
      </c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>
        <v>137610</v>
      </c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>
        <v>22635</v>
      </c>
      <c r="DJ25" s="63"/>
      <c r="DK25" s="63"/>
      <c r="DL25" s="64">
        <v>26309</v>
      </c>
      <c r="DM25" s="65"/>
      <c r="DN25" s="63"/>
      <c r="DO25" s="63"/>
      <c r="DP25" s="63"/>
      <c r="DQ25" s="63"/>
      <c r="DR25" s="63"/>
      <c r="DS25" s="61"/>
      <c r="DT25" s="61"/>
      <c r="DU25" s="61"/>
      <c r="DV25" s="61"/>
      <c r="DW25" s="63"/>
      <c r="DX25" s="95">
        <v>218883</v>
      </c>
      <c r="DY25" s="95"/>
      <c r="DZ25" s="95"/>
      <c r="EA25" s="95"/>
      <c r="EB25" s="95"/>
      <c r="EC25" s="111"/>
      <c r="ED25" s="111"/>
      <c r="EE25" s="111"/>
      <c r="EF25" s="111"/>
      <c r="EG25" s="111"/>
      <c r="EH25" s="111"/>
      <c r="EI25" s="111"/>
      <c r="EJ25" s="111">
        <v>532128</v>
      </c>
      <c r="EK25" s="111"/>
      <c r="EL25" s="111"/>
      <c r="EM25" s="89">
        <v>116999</v>
      </c>
      <c r="EN25" s="89"/>
      <c r="EO25" s="89">
        <f>371569+5314</f>
        <v>376883</v>
      </c>
    </row>
    <row r="26" spans="1:145" s="3" customFormat="1" x14ac:dyDescent="0.25">
      <c r="A26" s="4">
        <v>830</v>
      </c>
      <c r="B26" s="43" t="s">
        <v>19</v>
      </c>
      <c r="C26" s="77">
        <f t="shared" si="0"/>
        <v>18503194</v>
      </c>
      <c r="D26" s="61">
        <v>15526525</v>
      </c>
      <c r="E26" s="60"/>
      <c r="F26" s="63">
        <f>1740+2106+7508+970+1327+920</f>
        <v>14571</v>
      </c>
      <c r="G26" s="61"/>
      <c r="H26" s="63"/>
      <c r="I26" s="63">
        <v>553390</v>
      </c>
      <c r="J26" s="63">
        <v>28858</v>
      </c>
      <c r="K26" s="63">
        <v>26622</v>
      </c>
      <c r="L26" s="63">
        <v>69638</v>
      </c>
      <c r="M26" s="63">
        <v>16836</v>
      </c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>
        <v>258428</v>
      </c>
      <c r="AB26" s="63">
        <v>21350</v>
      </c>
      <c r="AC26" s="63"/>
      <c r="AD26" s="63"/>
      <c r="AE26" s="63">
        <v>54810</v>
      </c>
      <c r="AF26" s="116">
        <v>919003</v>
      </c>
      <c r="AG26" s="63"/>
      <c r="AH26" s="63"/>
      <c r="AI26" s="63"/>
      <c r="AJ26" s="63"/>
      <c r="AK26" s="63"/>
      <c r="AL26" s="63"/>
      <c r="AM26" s="63"/>
      <c r="AN26" s="63"/>
      <c r="AO26" s="63">
        <v>37910</v>
      </c>
      <c r="AP26" s="63">
        <v>133320</v>
      </c>
      <c r="AQ26" s="63"/>
      <c r="AR26" s="61"/>
      <c r="AS26" s="63"/>
      <c r="AT26" s="61">
        <v>180160</v>
      </c>
      <c r="AU26" s="63"/>
      <c r="AV26" s="63"/>
      <c r="AW26" s="61">
        <v>2000</v>
      </c>
      <c r="AX26" s="61"/>
      <c r="AY26" s="61"/>
      <c r="AZ26" s="61"/>
      <c r="BA26" s="61"/>
      <c r="BB26" s="117"/>
      <c r="BC26" s="61"/>
      <c r="BD26" s="61">
        <v>-2000</v>
      </c>
      <c r="BE26" s="61"/>
      <c r="BF26" s="61"/>
      <c r="BG26" s="61"/>
      <c r="BH26" s="61"/>
      <c r="BI26" s="61"/>
      <c r="BJ26" s="61"/>
      <c r="BK26" s="61"/>
      <c r="BL26" s="61">
        <f>47947+46562</f>
        <v>94509</v>
      </c>
      <c r="BM26" s="61"/>
      <c r="BN26" s="61"/>
      <c r="BO26" s="61"/>
      <c r="BP26" s="61"/>
      <c r="BQ26" s="61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>
        <v>4400</v>
      </c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>
        <v>10854</v>
      </c>
      <c r="DJ26" s="63"/>
      <c r="DK26" s="63"/>
      <c r="DL26" s="64">
        <v>22092</v>
      </c>
      <c r="DM26" s="65"/>
      <c r="DN26" s="63"/>
      <c r="DO26" s="63"/>
      <c r="DP26" s="63"/>
      <c r="DQ26" s="63"/>
      <c r="DR26" s="63"/>
      <c r="DS26" s="61"/>
      <c r="DT26" s="61"/>
      <c r="DU26" s="61">
        <v>7500</v>
      </c>
      <c r="DV26" s="61"/>
      <c r="DW26" s="63"/>
      <c r="DX26" s="95"/>
      <c r="DY26" s="95"/>
      <c r="DZ26" s="95"/>
      <c r="EA26" s="95"/>
      <c r="EB26" s="95"/>
      <c r="EC26" s="111">
        <v>120147</v>
      </c>
      <c r="ED26" s="111"/>
      <c r="EE26" s="111"/>
      <c r="EF26" s="111"/>
      <c r="EG26" s="111"/>
      <c r="EH26" s="111"/>
      <c r="EI26" s="111"/>
      <c r="EJ26" s="111">
        <v>132389</v>
      </c>
      <c r="EK26" s="111"/>
      <c r="EL26" s="111"/>
      <c r="EM26" s="89">
        <v>94458</v>
      </c>
      <c r="EN26" s="89"/>
      <c r="EO26" s="89">
        <v>175424</v>
      </c>
    </row>
    <row r="27" spans="1:145" s="3" customFormat="1" x14ac:dyDescent="0.25">
      <c r="A27" s="4">
        <v>832</v>
      </c>
      <c r="B27" s="43" t="s">
        <v>20</v>
      </c>
      <c r="C27" s="77">
        <f t="shared" si="0"/>
        <v>103002119</v>
      </c>
      <c r="D27" s="61">
        <v>91230662</v>
      </c>
      <c r="E27" s="60"/>
      <c r="F27" s="63">
        <f>5651+14154+18444+73+5005+7810+3520+6270+7040+80+12348+1970+4088+249+2954+2565+4150-2158+1760-2244</f>
        <v>93729</v>
      </c>
      <c r="G27" s="61"/>
      <c r="H27" s="63"/>
      <c r="I27" s="63">
        <v>4967349</v>
      </c>
      <c r="J27" s="63"/>
      <c r="K27" s="63">
        <v>54145</v>
      </c>
      <c r="L27" s="63">
        <v>535759</v>
      </c>
      <c r="M27" s="63">
        <v>91858</v>
      </c>
      <c r="N27" s="63"/>
      <c r="O27" s="63"/>
      <c r="P27" s="63"/>
      <c r="Q27" s="63"/>
      <c r="R27" s="63"/>
      <c r="T27" s="63">
        <v>10000</v>
      </c>
      <c r="U27" s="63"/>
      <c r="V27" s="63"/>
      <c r="W27" s="63"/>
      <c r="X27" s="63"/>
      <c r="Y27" s="63"/>
      <c r="Z27" s="63">
        <v>145000</v>
      </c>
      <c r="AA27" s="63">
        <v>569031</v>
      </c>
      <c r="AB27" s="63">
        <v>500000</v>
      </c>
      <c r="AC27" s="63"/>
      <c r="AD27" s="63">
        <v>35021</v>
      </c>
      <c r="AE27" s="63">
        <v>804763</v>
      </c>
      <c r="AF27" s="63"/>
      <c r="AG27" s="63"/>
      <c r="AH27" s="63"/>
      <c r="AI27" s="63"/>
      <c r="AJ27" s="63"/>
      <c r="AK27" s="63"/>
      <c r="AL27" s="63"/>
      <c r="AM27" s="63"/>
      <c r="AN27" s="63"/>
      <c r="AO27" s="63">
        <v>175605</v>
      </c>
      <c r="AP27" s="63">
        <v>617559</v>
      </c>
      <c r="AQ27" s="63"/>
      <c r="AR27" s="61">
        <v>41960</v>
      </c>
      <c r="AS27" s="63"/>
      <c r="AT27" s="61">
        <v>139812</v>
      </c>
      <c r="AU27" s="63"/>
      <c r="AV27" s="63"/>
      <c r="AW27" s="61">
        <v>16250</v>
      </c>
      <c r="AX27" s="61"/>
      <c r="AY27" s="61"/>
      <c r="AZ27" s="61">
        <v>-4000</v>
      </c>
      <c r="BA27" s="61"/>
      <c r="BB27" s="117"/>
      <c r="BC27" s="61"/>
      <c r="BD27" s="61">
        <v>-10250</v>
      </c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3"/>
      <c r="BS27" s="63"/>
      <c r="BT27" s="63"/>
      <c r="BU27" s="63">
        <v>143634</v>
      </c>
      <c r="BV27" s="63">
        <v>-56500</v>
      </c>
      <c r="BW27" s="63">
        <v>19000</v>
      </c>
      <c r="BX27" s="63"/>
      <c r="BY27" s="63"/>
      <c r="BZ27" s="63"/>
      <c r="CA27" s="63">
        <v>-75052</v>
      </c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>
        <v>98508</v>
      </c>
      <c r="DJ27" s="63"/>
      <c r="DK27" s="63"/>
      <c r="DL27" s="64">
        <v>35242</v>
      </c>
      <c r="DM27" s="65"/>
      <c r="DN27" s="63"/>
      <c r="DO27" s="63"/>
      <c r="DP27" s="63">
        <v>6000</v>
      </c>
      <c r="DQ27" s="63"/>
      <c r="DR27" s="63"/>
      <c r="DS27" s="61"/>
      <c r="DT27" s="61"/>
      <c r="DU27" s="61"/>
      <c r="DV27" s="61"/>
      <c r="DW27" s="63"/>
      <c r="DX27" s="95">
        <v>602875</v>
      </c>
      <c r="DY27" s="95"/>
      <c r="DZ27" s="95"/>
      <c r="EA27" s="95"/>
      <c r="EB27" s="95"/>
      <c r="EC27" s="111">
        <v>37440</v>
      </c>
      <c r="ED27" s="111"/>
      <c r="EE27" s="111">
        <v>253631</v>
      </c>
      <c r="EF27" s="111"/>
      <c r="EG27" s="111">
        <v>34204</v>
      </c>
      <c r="EH27" s="111"/>
      <c r="EI27" s="111"/>
      <c r="EJ27" s="111">
        <v>95479</v>
      </c>
      <c r="EK27" s="111"/>
      <c r="EL27" s="111">
        <v>624946</v>
      </c>
      <c r="EM27" s="89">
        <v>288400</v>
      </c>
      <c r="EN27" s="89"/>
      <c r="EO27" s="89">
        <v>880059</v>
      </c>
    </row>
    <row r="28" spans="1:145" s="3" customFormat="1" x14ac:dyDescent="0.25">
      <c r="A28" s="4">
        <v>834</v>
      </c>
      <c r="B28" s="43" t="s">
        <v>21</v>
      </c>
      <c r="C28" s="77">
        <f t="shared" si="0"/>
        <v>70529645</v>
      </c>
      <c r="D28" s="61">
        <v>63826722</v>
      </c>
      <c r="E28" s="60"/>
      <c r="F28" s="63">
        <f>9992+9749+15730+16066+7007+9705+16812+8712+11025+23777+42394+18115+7553+715+8690+248+12428+1375+7393+21633+3300+4103+4026+8122+11732+13720+7766+13720+4343-9243+1177</f>
        <v>311885</v>
      </c>
      <c r="G28" s="61"/>
      <c r="H28" s="63"/>
      <c r="I28" s="63">
        <v>418397</v>
      </c>
      <c r="J28" s="63"/>
      <c r="K28" s="63"/>
      <c r="L28" s="63">
        <v>31250</v>
      </c>
      <c r="M28" s="63">
        <v>62451</v>
      </c>
      <c r="N28" s="63"/>
      <c r="O28" s="63">
        <v>4900</v>
      </c>
      <c r="P28" s="63">
        <v>1250</v>
      </c>
      <c r="Q28" s="63">
        <v>1250</v>
      </c>
      <c r="R28" s="63"/>
      <c r="S28" s="63"/>
      <c r="T28" s="63"/>
      <c r="U28" s="63"/>
      <c r="V28" s="63"/>
      <c r="W28" s="63"/>
      <c r="X28" s="63"/>
      <c r="Y28" s="63"/>
      <c r="Z28" s="63"/>
      <c r="AA28" s="63">
        <v>315622</v>
      </c>
      <c r="AB28" s="63">
        <v>455270</v>
      </c>
      <c r="AC28" s="63"/>
      <c r="AD28" s="63"/>
      <c r="AE28" s="63"/>
      <c r="AF28" s="116">
        <v>1344553</v>
      </c>
      <c r="AG28" s="63"/>
      <c r="AH28" s="63">
        <v>19884</v>
      </c>
      <c r="AI28" s="63"/>
      <c r="AJ28" s="63"/>
      <c r="AK28" s="63"/>
      <c r="AL28" s="63"/>
      <c r="AM28" s="63"/>
      <c r="AN28" s="63"/>
      <c r="AO28" s="63">
        <v>86994</v>
      </c>
      <c r="AP28" s="63">
        <v>305935</v>
      </c>
      <c r="AQ28" s="63">
        <v>7669</v>
      </c>
      <c r="AR28" s="61">
        <v>54706</v>
      </c>
      <c r="AS28" s="63"/>
      <c r="AT28" s="61">
        <v>111914</v>
      </c>
      <c r="AU28" s="63"/>
      <c r="AV28" s="63"/>
      <c r="AW28" s="61"/>
      <c r="AX28" s="61"/>
      <c r="AY28" s="61"/>
      <c r="AZ28" s="61"/>
      <c r="BA28" s="61"/>
      <c r="BB28" s="117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3"/>
      <c r="BS28" s="63"/>
      <c r="BT28" s="63"/>
      <c r="BU28" s="63">
        <v>249274</v>
      </c>
      <c r="BV28" s="63">
        <v>-75554</v>
      </c>
      <c r="BW28" s="63">
        <v>17000</v>
      </c>
      <c r="BX28" s="63"/>
      <c r="BY28" s="63"/>
      <c r="BZ28" s="63"/>
      <c r="CA28" s="63">
        <v>-13258</v>
      </c>
      <c r="CB28" s="63"/>
      <c r="CC28" s="63"/>
      <c r="CD28" s="63"/>
      <c r="CE28" s="63"/>
      <c r="CF28" s="63"/>
      <c r="CG28" s="63"/>
      <c r="CH28" s="63"/>
      <c r="CI28" s="63"/>
      <c r="CJ28" s="63">
        <v>768187</v>
      </c>
      <c r="CK28" s="63">
        <v>-66388</v>
      </c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116">
        <v>5000</v>
      </c>
      <c r="DC28" s="63"/>
      <c r="DD28" s="63"/>
      <c r="DE28" s="63"/>
      <c r="DF28" s="63"/>
      <c r="DG28" s="63"/>
      <c r="DH28" s="63"/>
      <c r="DI28" s="63">
        <v>19290</v>
      </c>
      <c r="DJ28" s="63">
        <v>67</v>
      </c>
      <c r="DK28" s="63">
        <v>-67</v>
      </c>
      <c r="DL28" s="64">
        <v>29973</v>
      </c>
      <c r="DM28" s="65"/>
      <c r="DN28" s="63"/>
      <c r="DO28" s="63">
        <v>11661</v>
      </c>
      <c r="DP28" s="63">
        <v>20000</v>
      </c>
      <c r="DQ28" s="63"/>
      <c r="DR28" s="63">
        <v>8495</v>
      </c>
      <c r="DS28" s="61"/>
      <c r="DT28" s="61"/>
      <c r="DU28" s="61"/>
      <c r="DV28" s="61"/>
      <c r="DW28" s="63"/>
      <c r="DX28" s="95">
        <v>1368042</v>
      </c>
      <c r="DY28" s="95"/>
      <c r="DZ28" s="95"/>
      <c r="EA28" s="95"/>
      <c r="EB28" s="95"/>
      <c r="EC28" s="111"/>
      <c r="ED28" s="111"/>
      <c r="EE28" s="111"/>
      <c r="EF28" s="111"/>
      <c r="EG28" s="111"/>
      <c r="EH28" s="111"/>
      <c r="EI28" s="111"/>
      <c r="EJ28" s="111">
        <v>2</v>
      </c>
      <c r="EK28" s="111"/>
      <c r="EL28" s="111"/>
      <c r="EM28" s="89">
        <v>323452</v>
      </c>
      <c r="EN28" s="89"/>
      <c r="EO28" s="89">
        <v>503817</v>
      </c>
    </row>
    <row r="29" spans="1:145" s="3" customFormat="1" x14ac:dyDescent="0.25">
      <c r="A29" s="4">
        <v>836</v>
      </c>
      <c r="B29" s="43" t="s">
        <v>121</v>
      </c>
      <c r="C29" s="77">
        <f t="shared" si="0"/>
        <v>47978890</v>
      </c>
      <c r="D29" s="61">
        <v>42535013</v>
      </c>
      <c r="E29" s="60"/>
      <c r="F29" s="63">
        <f>20675+7816+95+13575+5368+24009+110+9009+17104+5902+4401+17604+5368+43324+9257-2656+2998+8426+17194+10492+13547+1265+34397+34248+22188+24533+20248+12210+5975+42180+17255+8483+45256+16369+15013+28954+406+20206</f>
        <v>582804</v>
      </c>
      <c r="G29" s="118">
        <v>740</v>
      </c>
      <c r="H29" s="63"/>
      <c r="I29" s="63">
        <v>896952</v>
      </c>
      <c r="J29" s="63">
        <v>12817</v>
      </c>
      <c r="K29" s="63">
        <v>1</v>
      </c>
      <c r="L29" s="63">
        <v>3163</v>
      </c>
      <c r="M29" s="63">
        <v>24109</v>
      </c>
      <c r="N29" s="63"/>
      <c r="O29" s="63"/>
      <c r="P29" s="63"/>
      <c r="Q29" s="63"/>
      <c r="R29" s="63"/>
      <c r="S29" s="63"/>
      <c r="T29" s="63"/>
      <c r="U29" s="63"/>
      <c r="V29" s="63">
        <v>20000</v>
      </c>
      <c r="W29" s="63">
        <v>-20000</v>
      </c>
      <c r="X29" s="63"/>
      <c r="Y29" s="63"/>
      <c r="Z29" s="63"/>
      <c r="AA29" s="63"/>
      <c r="AB29" s="63">
        <v>818170</v>
      </c>
      <c r="AC29" s="63"/>
      <c r="AD29" s="63"/>
      <c r="AE29" s="63"/>
      <c r="AF29" s="116">
        <v>307767</v>
      </c>
      <c r="AG29" s="63"/>
      <c r="AH29" s="63"/>
      <c r="AI29" s="63"/>
      <c r="AJ29" s="63"/>
      <c r="AK29" s="63"/>
      <c r="AL29" s="63"/>
      <c r="AM29" s="63"/>
      <c r="AN29" s="63"/>
      <c r="AO29" s="63">
        <v>72157</v>
      </c>
      <c r="AP29" s="63">
        <v>253759</v>
      </c>
      <c r="AQ29" s="63">
        <v>24461</v>
      </c>
      <c r="AR29" s="61"/>
      <c r="AS29" s="63"/>
      <c r="AT29" s="61">
        <v>148163</v>
      </c>
      <c r="AU29" s="63"/>
      <c r="AV29" s="63"/>
      <c r="AW29" s="61">
        <v>12390</v>
      </c>
      <c r="AX29" s="61"/>
      <c r="AY29" s="61"/>
      <c r="AZ29" s="61">
        <v>-6000</v>
      </c>
      <c r="BA29" s="61"/>
      <c r="BB29" s="117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3">
        <v>864811</v>
      </c>
      <c r="BS29" s="63"/>
      <c r="BT29" s="63"/>
      <c r="BU29" s="63">
        <v>200404</v>
      </c>
      <c r="BV29" s="63">
        <v>-44307</v>
      </c>
      <c r="BW29" s="63"/>
      <c r="BX29" s="63"/>
      <c r="BY29" s="63"/>
      <c r="BZ29" s="63"/>
      <c r="CA29" s="63">
        <v>-97108</v>
      </c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>
        <v>406</v>
      </c>
      <c r="DC29" s="63"/>
      <c r="DD29" s="63"/>
      <c r="DE29" s="63"/>
      <c r="DF29" s="63">
        <v>124</v>
      </c>
      <c r="DG29" s="63"/>
      <c r="DH29" s="63"/>
      <c r="DI29" s="63">
        <v>7435</v>
      </c>
      <c r="DJ29" s="63"/>
      <c r="DK29" s="63"/>
      <c r="DL29" s="64">
        <v>26211</v>
      </c>
      <c r="DM29" s="65"/>
      <c r="DN29" s="63"/>
      <c r="DO29" s="63"/>
      <c r="DP29" s="63"/>
      <c r="DQ29" s="63"/>
      <c r="DR29" s="63"/>
      <c r="DS29" s="61"/>
      <c r="DT29" s="61"/>
      <c r="DU29" s="61"/>
      <c r="DV29" s="61"/>
      <c r="DW29" s="63"/>
      <c r="DX29" s="95">
        <v>211937</v>
      </c>
      <c r="DY29" s="95"/>
      <c r="DZ29" s="95"/>
      <c r="EA29" s="95">
        <v>215565</v>
      </c>
      <c r="EB29" s="95"/>
      <c r="EC29" s="111"/>
      <c r="ED29" s="111"/>
      <c r="EE29" s="111"/>
      <c r="EF29" s="111"/>
      <c r="EG29" s="111"/>
      <c r="EH29" s="111"/>
      <c r="EI29" s="111"/>
      <c r="EJ29" s="111"/>
      <c r="EK29" s="111">
        <v>-29917</v>
      </c>
      <c r="EL29" s="111">
        <v>288518</v>
      </c>
      <c r="EM29" s="89">
        <v>197622</v>
      </c>
      <c r="EN29" s="89"/>
      <c r="EO29" s="89">
        <v>450723</v>
      </c>
    </row>
    <row r="30" spans="1:145" s="3" customFormat="1" x14ac:dyDescent="0.25">
      <c r="A30" s="4">
        <v>838</v>
      </c>
      <c r="B30" s="43" t="s">
        <v>23</v>
      </c>
      <c r="C30" s="77">
        <f t="shared" si="0"/>
        <v>95174783</v>
      </c>
      <c r="D30" s="61">
        <v>84846239</v>
      </c>
      <c r="E30" s="60"/>
      <c r="F30" s="63">
        <f>41956+27940+45056+12429+10434+3300+1936+11876+11879+19580+512+10340+3300-10340+14300+2255</f>
        <v>206753</v>
      </c>
      <c r="G30" s="61"/>
      <c r="H30" s="63"/>
      <c r="I30" s="63">
        <v>2466313</v>
      </c>
      <c r="J30" s="63">
        <v>2370</v>
      </c>
      <c r="K30" s="63">
        <v>295949</v>
      </c>
      <c r="L30" s="63">
        <v>176066</v>
      </c>
      <c r="M30" s="63">
        <v>67030</v>
      </c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>
        <v>247379</v>
      </c>
      <c r="AB30" s="63">
        <v>156885</v>
      </c>
      <c r="AC30" s="63"/>
      <c r="AD30" s="63"/>
      <c r="AE30" s="63"/>
      <c r="AF30" s="116">
        <v>976482</v>
      </c>
      <c r="AG30" s="63"/>
      <c r="AH30" s="63">
        <v>2439</v>
      </c>
      <c r="AI30" s="63">
        <v>10000</v>
      </c>
      <c r="AJ30" s="63"/>
      <c r="AK30" s="63"/>
      <c r="AL30" s="116">
        <v>8000</v>
      </c>
      <c r="AM30" s="63"/>
      <c r="AN30" s="63"/>
      <c r="AO30" s="63">
        <v>162886</v>
      </c>
      <c r="AP30" s="63">
        <v>572831</v>
      </c>
      <c r="AQ30" s="63">
        <v>12436</v>
      </c>
      <c r="AR30" s="61">
        <v>79882</v>
      </c>
      <c r="AS30" s="63"/>
      <c r="AT30" s="61"/>
      <c r="AU30" s="63">
        <v>54079</v>
      </c>
      <c r="AV30" s="63"/>
      <c r="AW30" s="61">
        <v>16023</v>
      </c>
      <c r="AX30" s="61"/>
      <c r="AY30" s="61"/>
      <c r="AZ30" s="61">
        <v>-4000</v>
      </c>
      <c r="BA30" s="61"/>
      <c r="BB30" s="117"/>
      <c r="BC30" s="61"/>
      <c r="BD30" s="61">
        <v>-8023</v>
      </c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3"/>
      <c r="BS30" s="63"/>
      <c r="BT30" s="63"/>
      <c r="BU30" s="63">
        <v>833646</v>
      </c>
      <c r="BV30" s="63">
        <v>-244651</v>
      </c>
      <c r="BW30" s="63">
        <v>551450</v>
      </c>
      <c r="BX30" s="63"/>
      <c r="BY30" s="63"/>
      <c r="BZ30" s="63">
        <v>12500</v>
      </c>
      <c r="CA30" s="63">
        <v>-369712</v>
      </c>
      <c r="CB30" s="63">
        <v>89464</v>
      </c>
      <c r="CC30" s="63">
        <v>-89464</v>
      </c>
      <c r="CD30" s="63">
        <v>-89464</v>
      </c>
      <c r="CE30" s="63"/>
      <c r="CF30" s="63">
        <v>-63517</v>
      </c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>
        <v>194000</v>
      </c>
      <c r="CV30" s="63"/>
      <c r="CW30" s="63"/>
      <c r="CX30" s="63"/>
      <c r="CY30" s="63"/>
      <c r="CZ30" s="63">
        <v>-57616</v>
      </c>
      <c r="DA30" s="63"/>
      <c r="DB30" s="63"/>
      <c r="DC30" s="63"/>
      <c r="DD30" s="63"/>
      <c r="DE30" s="63"/>
      <c r="DF30" s="63"/>
      <c r="DG30" s="63"/>
      <c r="DH30" s="63"/>
      <c r="DI30" s="63">
        <v>34025</v>
      </c>
      <c r="DJ30" s="63"/>
      <c r="DK30" s="63"/>
      <c r="DL30" s="64">
        <v>33178</v>
      </c>
      <c r="DM30" s="65"/>
      <c r="DN30" s="63"/>
      <c r="DO30" s="63"/>
      <c r="DP30" s="63"/>
      <c r="DQ30" s="63"/>
      <c r="DR30" s="63"/>
      <c r="DS30" s="61"/>
      <c r="DT30" s="61"/>
      <c r="DU30" s="61"/>
      <c r="DV30" s="61"/>
      <c r="DW30" s="63">
        <v>1666529</v>
      </c>
      <c r="DX30" s="95">
        <v>859309</v>
      </c>
      <c r="DY30" s="95"/>
      <c r="DZ30" s="116">
        <v>45178</v>
      </c>
      <c r="EA30" s="95">
        <v>271918</v>
      </c>
      <c r="EB30" s="95"/>
      <c r="EC30" s="111"/>
      <c r="ED30" s="111"/>
      <c r="EE30" s="111"/>
      <c r="EF30" s="111"/>
      <c r="EG30" s="111"/>
      <c r="EH30" s="111"/>
      <c r="EI30" s="111"/>
      <c r="EJ30" s="111">
        <v>248029</v>
      </c>
      <c r="EK30" s="111"/>
      <c r="EL30" s="111"/>
      <c r="EM30" s="89">
        <v>229674</v>
      </c>
      <c r="EN30" s="89"/>
      <c r="EO30" s="89">
        <v>672288</v>
      </c>
    </row>
    <row r="31" spans="1:145" s="3" customFormat="1" x14ac:dyDescent="0.25">
      <c r="A31" s="4">
        <v>840</v>
      </c>
      <c r="B31" s="43" t="s">
        <v>24</v>
      </c>
      <c r="C31" s="77">
        <f t="shared" si="0"/>
        <v>12186693</v>
      </c>
      <c r="D31" s="61">
        <v>9935214</v>
      </c>
      <c r="E31" s="60"/>
      <c r="F31" s="63">
        <f>34350+1422+29344+19140+81290+52030+42281+16830-29710</f>
        <v>246977</v>
      </c>
      <c r="G31" s="61"/>
      <c r="H31" s="63"/>
      <c r="I31" s="63">
        <v>361136</v>
      </c>
      <c r="J31" s="63">
        <v>26541</v>
      </c>
      <c r="K31" s="63">
        <v>1969</v>
      </c>
      <c r="L31" s="63">
        <v>61038</v>
      </c>
      <c r="M31" s="63">
        <v>6869</v>
      </c>
      <c r="N31" s="63"/>
      <c r="O31" s="63"/>
      <c r="P31" s="63">
        <v>1250</v>
      </c>
      <c r="Q31" s="63">
        <v>1250</v>
      </c>
      <c r="R31" s="63"/>
      <c r="S31" s="63"/>
      <c r="T31" s="63"/>
      <c r="U31" s="63"/>
      <c r="V31" s="63"/>
      <c r="W31" s="63"/>
      <c r="X31" s="63"/>
      <c r="Y31" s="63"/>
      <c r="Z31" s="63"/>
      <c r="AA31" s="63">
        <v>131603</v>
      </c>
      <c r="AB31" s="63">
        <v>500000</v>
      </c>
      <c r="AC31" s="63"/>
      <c r="AD31" s="63"/>
      <c r="AE31" s="63">
        <v>53688</v>
      </c>
      <c r="AF31" s="116">
        <v>78231</v>
      </c>
      <c r="AG31" s="63"/>
      <c r="AH31" s="63"/>
      <c r="AI31" s="63"/>
      <c r="AJ31" s="63"/>
      <c r="AK31" s="63"/>
      <c r="AL31" s="63"/>
      <c r="AM31" s="63"/>
      <c r="AN31" s="63"/>
      <c r="AO31" s="63">
        <v>19862</v>
      </c>
      <c r="AP31" s="63">
        <v>69850</v>
      </c>
      <c r="AQ31" s="63"/>
      <c r="AR31" s="61"/>
      <c r="AS31" s="63">
        <v>225000</v>
      </c>
      <c r="AT31" s="61">
        <v>92596</v>
      </c>
      <c r="AU31" s="63"/>
      <c r="AV31" s="63"/>
      <c r="AW31" s="61"/>
      <c r="AX31" s="61"/>
      <c r="AY31" s="61"/>
      <c r="AZ31" s="61"/>
      <c r="BA31" s="61"/>
      <c r="BB31" s="117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>
        <v>2</v>
      </c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>
        <v>2390</v>
      </c>
      <c r="DJ31" s="63"/>
      <c r="DK31" s="63"/>
      <c r="DL31" s="64">
        <v>21296</v>
      </c>
      <c r="DM31" s="65"/>
      <c r="DN31" s="63"/>
      <c r="DO31" s="63"/>
      <c r="DP31" s="63"/>
      <c r="DQ31" s="63"/>
      <c r="DR31" s="63"/>
      <c r="DS31" s="61"/>
      <c r="DT31" s="61"/>
      <c r="DU31" s="61"/>
      <c r="DV31" s="61"/>
      <c r="DW31" s="63"/>
      <c r="DX31" s="95">
        <v>86271</v>
      </c>
      <c r="DY31" s="95"/>
      <c r="DZ31" s="95"/>
      <c r="EA31" s="95"/>
      <c r="EB31" s="95"/>
      <c r="EC31" s="111"/>
      <c r="ED31" s="111"/>
      <c r="EE31" s="111"/>
      <c r="EF31" s="111"/>
      <c r="EG31" s="111"/>
      <c r="EH31" s="111"/>
      <c r="EI31" s="111"/>
      <c r="EJ31" s="111">
        <v>75001</v>
      </c>
      <c r="EK31" s="111"/>
      <c r="EL31" s="111"/>
      <c r="EM31" s="89">
        <v>92353</v>
      </c>
      <c r="EN31" s="89"/>
      <c r="EO31" s="89">
        <v>96306</v>
      </c>
    </row>
    <row r="32" spans="1:145" s="3" customFormat="1" x14ac:dyDescent="0.25">
      <c r="A32" s="4">
        <v>842</v>
      </c>
      <c r="B32" s="43" t="s">
        <v>25</v>
      </c>
      <c r="C32" s="77">
        <f t="shared" si="0"/>
        <v>12968708</v>
      </c>
      <c r="D32" s="61">
        <v>11740343</v>
      </c>
      <c r="E32" s="60"/>
      <c r="F32" s="63">
        <f>2250</f>
        <v>2250</v>
      </c>
      <c r="G32" s="61"/>
      <c r="H32" s="63"/>
      <c r="I32" s="63">
        <v>126424</v>
      </c>
      <c r="J32" s="63">
        <v>3177</v>
      </c>
      <c r="K32" s="63">
        <v>23209</v>
      </c>
      <c r="L32" s="63">
        <v>33</v>
      </c>
      <c r="M32" s="63">
        <v>8620</v>
      </c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>
        <v>37616</v>
      </c>
      <c r="AB32" s="63">
        <v>20956</v>
      </c>
      <c r="AC32" s="63"/>
      <c r="AD32" s="63"/>
      <c r="AE32" s="63">
        <v>431</v>
      </c>
      <c r="AF32" s="116">
        <v>300787</v>
      </c>
      <c r="AG32" s="63"/>
      <c r="AH32" s="63"/>
      <c r="AI32" s="63"/>
      <c r="AJ32" s="63"/>
      <c r="AK32" s="63"/>
      <c r="AL32" s="63"/>
      <c r="AM32" s="63"/>
      <c r="AN32" s="63"/>
      <c r="AO32" s="63">
        <v>15493</v>
      </c>
      <c r="AP32" s="63">
        <v>54484</v>
      </c>
      <c r="AQ32" s="63"/>
      <c r="AR32" s="61"/>
      <c r="AS32" s="63"/>
      <c r="AT32" s="61">
        <v>114001</v>
      </c>
      <c r="AU32" s="63"/>
      <c r="AV32" s="63"/>
      <c r="AW32" s="61"/>
      <c r="AX32" s="61"/>
      <c r="AY32" s="61"/>
      <c r="AZ32" s="61"/>
      <c r="BA32" s="61"/>
      <c r="BB32" s="117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>
        <v>3347</v>
      </c>
      <c r="CO32" s="63"/>
      <c r="CP32" s="63">
        <v>9841</v>
      </c>
      <c r="CQ32" s="63"/>
      <c r="CR32" s="63"/>
      <c r="CS32" s="63"/>
      <c r="CT32" s="63"/>
      <c r="CU32" s="63"/>
      <c r="CV32" s="63"/>
      <c r="CW32" s="63"/>
      <c r="CX32" s="63"/>
      <c r="CY32" s="63"/>
      <c r="CZ32" s="63">
        <v>-6000</v>
      </c>
      <c r="DA32" s="63"/>
      <c r="DB32" s="63"/>
      <c r="DC32" s="63">
        <v>97231</v>
      </c>
      <c r="DD32" s="63"/>
      <c r="DE32" s="63">
        <v>28000</v>
      </c>
      <c r="DF32" s="63">
        <v>26639</v>
      </c>
      <c r="DG32" s="63">
        <v>4482</v>
      </c>
      <c r="DH32" s="116">
        <v>50677</v>
      </c>
      <c r="DI32" s="63">
        <v>7311</v>
      </c>
      <c r="DJ32" s="63"/>
      <c r="DK32" s="63"/>
      <c r="DL32" s="64">
        <v>21541</v>
      </c>
      <c r="DM32" s="65"/>
      <c r="DN32" s="63"/>
      <c r="DO32" s="63"/>
      <c r="DP32" s="63"/>
      <c r="DQ32" s="63"/>
      <c r="DR32" s="63"/>
      <c r="DS32" s="61"/>
      <c r="DT32" s="61"/>
      <c r="DU32" s="61"/>
      <c r="DV32" s="61"/>
      <c r="DW32" s="63"/>
      <c r="DX32" s="95">
        <v>29632</v>
      </c>
      <c r="DY32" s="95"/>
      <c r="DZ32" s="95"/>
      <c r="EA32" s="95"/>
      <c r="EB32" s="95"/>
      <c r="EC32" s="111"/>
      <c r="ED32" s="111"/>
      <c r="EE32" s="111"/>
      <c r="EF32" s="111"/>
      <c r="EG32" s="111">
        <v>108469</v>
      </c>
      <c r="EH32" s="111"/>
      <c r="EI32" s="111"/>
      <c r="EJ32" s="111">
        <v>2</v>
      </c>
      <c r="EK32" s="111"/>
      <c r="EL32" s="111"/>
      <c r="EM32" s="89">
        <v>31875</v>
      </c>
      <c r="EN32" s="89"/>
      <c r="EO32" s="89">
        <v>107837</v>
      </c>
    </row>
    <row r="33" spans="1:145" s="3" customFormat="1" x14ac:dyDescent="0.25">
      <c r="A33" s="4">
        <v>844</v>
      </c>
      <c r="B33" s="43" t="s">
        <v>26</v>
      </c>
      <c r="C33" s="77">
        <f t="shared" si="0"/>
        <v>19739468</v>
      </c>
      <c r="D33" s="61">
        <v>17161563</v>
      </c>
      <c r="E33" s="60"/>
      <c r="F33" s="63">
        <f>4858+27792+528+476+986+4510+2640+5808+320-620+990+6744-765-306</f>
        <v>53961</v>
      </c>
      <c r="G33" s="61"/>
      <c r="H33" s="63"/>
      <c r="I33" s="63">
        <v>685253</v>
      </c>
      <c r="J33" s="63">
        <v>3195</v>
      </c>
      <c r="K33" s="63">
        <v>5275</v>
      </c>
      <c r="L33" s="63">
        <v>163887</v>
      </c>
      <c r="M33" s="63">
        <v>20158</v>
      </c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>
        <v>271390</v>
      </c>
      <c r="AB33" s="63">
        <v>453810</v>
      </c>
      <c r="AC33" s="63"/>
      <c r="AD33" s="63"/>
      <c r="AE33" s="63">
        <v>87696</v>
      </c>
      <c r="AF33" s="116">
        <v>148120</v>
      </c>
      <c r="AG33" s="63"/>
      <c r="AH33" s="63"/>
      <c r="AI33" s="63"/>
      <c r="AJ33" s="63"/>
      <c r="AK33" s="63"/>
      <c r="AL33" s="63"/>
      <c r="AM33" s="63"/>
      <c r="AN33" s="63"/>
      <c r="AO33" s="63">
        <v>22644</v>
      </c>
      <c r="AP33" s="63">
        <v>79633</v>
      </c>
      <c r="AQ33" s="63">
        <v>9548</v>
      </c>
      <c r="AR33" s="61">
        <v>34424</v>
      </c>
      <c r="AS33" s="63"/>
      <c r="AT33" s="61">
        <v>139670</v>
      </c>
      <c r="AU33" s="63"/>
      <c r="AV33" s="63"/>
      <c r="AW33" s="61">
        <v>9382</v>
      </c>
      <c r="AX33" s="61"/>
      <c r="AY33" s="61"/>
      <c r="AZ33" s="61">
        <v>-1382</v>
      </c>
      <c r="BA33" s="61"/>
      <c r="BB33" s="117"/>
      <c r="BC33" s="61"/>
      <c r="BD33" s="61">
        <v>-6000</v>
      </c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>
        <v>1500</v>
      </c>
      <c r="BQ33" s="61"/>
      <c r="BR33" s="63"/>
      <c r="BS33" s="63"/>
      <c r="BT33" s="63"/>
      <c r="BU33" s="63">
        <v>32362</v>
      </c>
      <c r="BV33" s="63">
        <v>-32362</v>
      </c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>
        <v>6361</v>
      </c>
      <c r="CO33" s="63"/>
      <c r="CP33" s="63"/>
      <c r="CQ33" s="63">
        <v>271</v>
      </c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>
        <v>16800</v>
      </c>
      <c r="DF33" s="63">
        <v>839</v>
      </c>
      <c r="DG33" s="63"/>
      <c r="DH33" s="63"/>
      <c r="DI33" s="63">
        <v>6139</v>
      </c>
      <c r="DJ33" s="63"/>
      <c r="DK33" s="63"/>
      <c r="DL33" s="64">
        <v>22542</v>
      </c>
      <c r="DM33" s="65"/>
      <c r="DN33" s="63"/>
      <c r="DO33" s="63"/>
      <c r="DP33" s="63">
        <v>20000</v>
      </c>
      <c r="DQ33" s="63"/>
      <c r="DR33" s="63"/>
      <c r="DS33" s="61"/>
      <c r="DT33" s="61"/>
      <c r="DU33" s="61"/>
      <c r="DV33" s="61"/>
      <c r="DW33" s="63"/>
      <c r="DX33" s="95"/>
      <c r="DY33" s="95"/>
      <c r="DZ33" s="95"/>
      <c r="EA33" s="95"/>
      <c r="EB33" s="95"/>
      <c r="EC33" s="111"/>
      <c r="ED33" s="111"/>
      <c r="EE33" s="111"/>
      <c r="EF33" s="111"/>
      <c r="EG33" s="111"/>
      <c r="EH33" s="111"/>
      <c r="EI33" s="111"/>
      <c r="EJ33" s="111"/>
      <c r="EK33" s="111"/>
      <c r="EL33" s="111">
        <v>91301</v>
      </c>
      <c r="EM33" s="89">
        <v>26776</v>
      </c>
      <c r="EN33" s="89"/>
      <c r="EO33" s="89">
        <v>204712</v>
      </c>
    </row>
    <row r="34" spans="1:145" s="3" customFormat="1" x14ac:dyDescent="0.25">
      <c r="A34" s="4">
        <v>846</v>
      </c>
      <c r="B34" s="43" t="s">
        <v>27</v>
      </c>
      <c r="C34" s="77">
        <f t="shared" si="0"/>
        <v>19680881</v>
      </c>
      <c r="D34" s="61">
        <v>17531402</v>
      </c>
      <c r="E34" s="60"/>
      <c r="F34" s="63">
        <f>1410+303+3638+7090+218+2308+567+225+1147+2566+3385-1398</f>
        <v>21459</v>
      </c>
      <c r="G34" s="61"/>
      <c r="H34" s="63"/>
      <c r="I34" s="63">
        <v>114090</v>
      </c>
      <c r="J34" s="63">
        <v>3598</v>
      </c>
      <c r="K34" s="63">
        <v>14467</v>
      </c>
      <c r="L34" s="63">
        <v>38505</v>
      </c>
      <c r="M34" s="63">
        <v>11673</v>
      </c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>
        <v>445969</v>
      </c>
      <c r="AC34" s="63"/>
      <c r="AD34" s="63"/>
      <c r="AE34" s="63">
        <v>465550</v>
      </c>
      <c r="AF34" s="116">
        <v>101562</v>
      </c>
      <c r="AG34" s="63"/>
      <c r="AH34" s="63"/>
      <c r="AI34" s="63"/>
      <c r="AJ34" s="63"/>
      <c r="AK34" s="63"/>
      <c r="AL34" s="63"/>
      <c r="AM34" s="63"/>
      <c r="AN34" s="63"/>
      <c r="AO34" s="63">
        <v>22649</v>
      </c>
      <c r="AP34" s="63">
        <v>79650</v>
      </c>
      <c r="AQ34" s="63"/>
      <c r="AR34" s="61"/>
      <c r="AS34" s="63"/>
      <c r="AT34" s="61">
        <v>160452</v>
      </c>
      <c r="AU34" s="63"/>
      <c r="AV34" s="63"/>
      <c r="AW34" s="61"/>
      <c r="AX34" s="61"/>
      <c r="AY34" s="61"/>
      <c r="AZ34" s="61"/>
      <c r="BA34" s="61"/>
      <c r="BB34" s="117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>
        <v>194000</v>
      </c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>
        <v>22212</v>
      </c>
      <c r="DJ34" s="63"/>
      <c r="DK34" s="63"/>
      <c r="DL34" s="64">
        <v>22315</v>
      </c>
      <c r="DM34" s="65"/>
      <c r="DN34" s="63"/>
      <c r="DO34" s="63"/>
      <c r="DP34" s="63"/>
      <c r="DQ34" s="63"/>
      <c r="DR34" s="63"/>
      <c r="DS34" s="61">
        <v>8000</v>
      </c>
      <c r="DT34" s="61"/>
      <c r="DU34" s="61"/>
      <c r="DV34" s="61"/>
      <c r="DW34" s="63"/>
      <c r="DX34" s="95">
        <v>201082</v>
      </c>
      <c r="DY34" s="95"/>
      <c r="DZ34" s="95"/>
      <c r="EA34" s="95"/>
      <c r="EB34" s="95"/>
      <c r="EC34" s="111"/>
      <c r="ED34" s="111"/>
      <c r="EE34" s="111"/>
      <c r="EF34" s="111"/>
      <c r="EG34" s="111"/>
      <c r="EH34" s="111"/>
      <c r="EI34" s="111"/>
      <c r="EJ34" s="111"/>
      <c r="EK34" s="111">
        <v>-51576</v>
      </c>
      <c r="EL34" s="111">
        <v>51576</v>
      </c>
      <c r="EM34" s="89">
        <v>83932</v>
      </c>
      <c r="EN34" s="89"/>
      <c r="EO34" s="89">
        <v>138314</v>
      </c>
    </row>
    <row r="35" spans="1:145" s="3" customFormat="1" x14ac:dyDescent="0.25">
      <c r="A35" s="4">
        <v>847</v>
      </c>
      <c r="B35" s="43" t="s">
        <v>28</v>
      </c>
      <c r="C35" s="77">
        <f t="shared" si="0"/>
        <v>44196415</v>
      </c>
      <c r="D35" s="61">
        <v>37280625</v>
      </c>
      <c r="E35" s="60"/>
      <c r="F35" s="63">
        <f>5008+550+5280</f>
        <v>10838</v>
      </c>
      <c r="G35" s="118">
        <v>110</v>
      </c>
      <c r="H35" s="63"/>
      <c r="I35" s="63">
        <v>552722</v>
      </c>
      <c r="J35" s="63">
        <v>1433</v>
      </c>
      <c r="K35" s="63">
        <v>1</v>
      </c>
      <c r="L35" s="63">
        <v>481239</v>
      </c>
      <c r="M35" s="63">
        <v>19754</v>
      </c>
      <c r="N35" s="63"/>
      <c r="O35" s="63"/>
      <c r="P35" s="63"/>
      <c r="Q35" s="63"/>
      <c r="R35" s="63"/>
      <c r="S35" s="63">
        <v>8576</v>
      </c>
      <c r="T35" s="63"/>
      <c r="U35" s="63"/>
      <c r="V35" s="63"/>
      <c r="W35" s="63"/>
      <c r="X35" s="63"/>
      <c r="Y35" s="63"/>
      <c r="Z35" s="63"/>
      <c r="AA35" s="63">
        <v>315323</v>
      </c>
      <c r="AB35" s="63">
        <v>956144</v>
      </c>
      <c r="AC35" s="63"/>
      <c r="AD35" s="63"/>
      <c r="AE35" s="63">
        <v>679132</v>
      </c>
      <c r="AF35" s="116">
        <v>1294617</v>
      </c>
      <c r="AG35" s="63"/>
      <c r="AH35" s="63"/>
      <c r="AI35" s="63"/>
      <c r="AJ35" s="63"/>
      <c r="AK35" s="63"/>
      <c r="AL35" s="63"/>
      <c r="AM35" s="63"/>
      <c r="AN35" s="63">
        <v>69</v>
      </c>
      <c r="AO35" s="63">
        <v>54687</v>
      </c>
      <c r="AP35" s="63">
        <v>192320</v>
      </c>
      <c r="AQ35" s="63">
        <v>22796</v>
      </c>
      <c r="AR35" s="61"/>
      <c r="AS35" s="63"/>
      <c r="AT35" s="61"/>
      <c r="AU35" s="63">
        <v>39075</v>
      </c>
      <c r="AV35" s="63"/>
      <c r="AW35" s="61">
        <v>6250</v>
      </c>
      <c r="AX35" s="61"/>
      <c r="AY35" s="61"/>
      <c r="AZ35" s="61"/>
      <c r="BA35" s="61"/>
      <c r="BB35" s="117"/>
      <c r="BC35" s="61"/>
      <c r="BD35" s="61">
        <v>-6250</v>
      </c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3"/>
      <c r="BS35" s="63"/>
      <c r="BT35" s="63"/>
      <c r="BU35" s="63"/>
      <c r="BV35" s="63"/>
      <c r="BW35" s="63"/>
      <c r="BX35" s="63"/>
      <c r="BY35" s="63">
        <v>46000</v>
      </c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>
        <v>781971</v>
      </c>
      <c r="CK35" s="63"/>
      <c r="CL35" s="63"/>
      <c r="CM35" s="63"/>
      <c r="CN35" s="63">
        <v>685</v>
      </c>
      <c r="CO35" s="63"/>
      <c r="CP35" s="63"/>
      <c r="CQ35" s="63">
        <v>84</v>
      </c>
      <c r="CR35" s="63"/>
      <c r="CS35" s="63"/>
      <c r="CT35" s="63"/>
      <c r="CU35" s="63">
        <v>194000</v>
      </c>
      <c r="CV35" s="63"/>
      <c r="CW35" s="63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3"/>
      <c r="DI35" s="63">
        <v>20031</v>
      </c>
      <c r="DJ35" s="63"/>
      <c r="DK35" s="63"/>
      <c r="DL35" s="64">
        <v>25527</v>
      </c>
      <c r="DM35" s="65"/>
      <c r="DN35" s="63"/>
      <c r="DO35" s="63"/>
      <c r="DP35" s="63"/>
      <c r="DQ35" s="63">
        <v>-16900</v>
      </c>
      <c r="DR35" s="63"/>
      <c r="DS35" s="61">
        <v>8000</v>
      </c>
      <c r="DT35" s="61"/>
      <c r="DU35" s="61"/>
      <c r="DV35" s="61"/>
      <c r="DW35" s="63"/>
      <c r="DX35" s="95">
        <v>289719</v>
      </c>
      <c r="DY35" s="95"/>
      <c r="DZ35" s="95">
        <v>36439</v>
      </c>
      <c r="EA35" s="95"/>
      <c r="EB35" s="95"/>
      <c r="EC35" s="111"/>
      <c r="ED35" s="111"/>
      <c r="EE35" s="111">
        <v>10765</v>
      </c>
      <c r="EF35" s="111"/>
      <c r="EG35" s="111"/>
      <c r="EH35" s="111">
        <v>328724</v>
      </c>
      <c r="EI35" s="111"/>
      <c r="EJ35" s="111"/>
      <c r="EK35" s="111"/>
      <c r="EL35" s="111"/>
      <c r="EM35" s="89">
        <v>140794</v>
      </c>
      <c r="EN35" s="89"/>
      <c r="EO35" s="89">
        <v>421115</v>
      </c>
    </row>
    <row r="36" spans="1:145" s="3" customFormat="1" x14ac:dyDescent="0.25">
      <c r="A36" s="4">
        <v>848</v>
      </c>
      <c r="B36" s="43" t="s">
        <v>29</v>
      </c>
      <c r="C36" s="77">
        <f t="shared" si="0"/>
        <v>31931639</v>
      </c>
      <c r="D36" s="61">
        <v>28554518</v>
      </c>
      <c r="E36" s="60"/>
      <c r="F36" s="63">
        <f>2339+4950+1650+330+931+2915+704</f>
        <v>13819</v>
      </c>
      <c r="G36" s="61"/>
      <c r="H36" s="63"/>
      <c r="I36" s="63">
        <v>807230</v>
      </c>
      <c r="J36" s="63">
        <v>7231</v>
      </c>
      <c r="K36" s="63"/>
      <c r="L36" s="63"/>
      <c r="M36" s="63">
        <v>17510</v>
      </c>
      <c r="N36" s="63"/>
      <c r="O36" s="63"/>
      <c r="P36" s="63">
        <v>1250</v>
      </c>
      <c r="Q36" s="63">
        <v>1250</v>
      </c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>
        <v>22550</v>
      </c>
      <c r="AC36" s="63">
        <v>844131</v>
      </c>
      <c r="AD36" s="63"/>
      <c r="AE36" s="63">
        <v>126689</v>
      </c>
      <c r="AF36" s="63"/>
      <c r="AG36" s="63"/>
      <c r="AH36" s="63"/>
      <c r="AI36" s="63"/>
      <c r="AJ36" s="63"/>
      <c r="AK36" s="63"/>
      <c r="AL36" s="63"/>
      <c r="AM36" s="63"/>
      <c r="AN36" s="63"/>
      <c r="AO36" s="63">
        <v>73933</v>
      </c>
      <c r="AP36" s="63">
        <v>260006</v>
      </c>
      <c r="AQ36" s="63">
        <v>44745</v>
      </c>
      <c r="AR36" s="61">
        <v>34715</v>
      </c>
      <c r="AS36" s="63"/>
      <c r="AT36" s="61">
        <v>168309</v>
      </c>
      <c r="AU36" s="63"/>
      <c r="AV36" s="63"/>
      <c r="AW36" s="61"/>
      <c r="AX36" s="61"/>
      <c r="AY36" s="61"/>
      <c r="AZ36" s="61"/>
      <c r="BA36" s="61"/>
      <c r="BB36" s="117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3"/>
      <c r="BS36" s="63"/>
      <c r="BT36" s="63"/>
      <c r="BU36" s="63">
        <v>75957</v>
      </c>
      <c r="BV36" s="63"/>
      <c r="BW36" s="63"/>
      <c r="BX36" s="63"/>
      <c r="BY36" s="63">
        <v>21147</v>
      </c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/>
      <c r="CX36" s="63"/>
      <c r="CY36" s="63">
        <v>7500</v>
      </c>
      <c r="CZ36" s="63"/>
      <c r="DA36" s="63"/>
      <c r="DB36" s="63"/>
      <c r="DC36" s="63"/>
      <c r="DD36" s="63"/>
      <c r="DE36" s="63"/>
      <c r="DF36" s="63"/>
      <c r="DG36" s="63"/>
      <c r="DH36" s="63"/>
      <c r="DI36" s="63">
        <v>44878</v>
      </c>
      <c r="DJ36" s="63"/>
      <c r="DK36" s="63"/>
      <c r="DL36" s="64">
        <v>24277</v>
      </c>
      <c r="DM36" s="65"/>
      <c r="DN36" s="63"/>
      <c r="DO36" s="63"/>
      <c r="DP36" s="63"/>
      <c r="DQ36" s="63"/>
      <c r="DR36" s="63"/>
      <c r="DS36" s="61"/>
      <c r="DT36" s="61"/>
      <c r="DU36" s="61"/>
      <c r="DV36" s="61"/>
      <c r="DW36" s="63"/>
      <c r="DX36" s="95">
        <v>335120</v>
      </c>
      <c r="DY36" s="95"/>
      <c r="DZ36" s="95"/>
      <c r="EA36" s="95"/>
      <c r="EB36" s="95"/>
      <c r="EC36" s="111"/>
      <c r="ED36" s="111"/>
      <c r="EE36" s="111"/>
      <c r="EF36" s="111"/>
      <c r="EG36" s="111"/>
      <c r="EH36" s="111"/>
      <c r="EI36" s="111"/>
      <c r="EJ36" s="111">
        <v>63628</v>
      </c>
      <c r="EK36" s="111"/>
      <c r="EL36" s="111"/>
      <c r="EM36" s="89">
        <v>121665</v>
      </c>
      <c r="EN36" s="89"/>
      <c r="EO36" s="89">
        <v>259581</v>
      </c>
    </row>
    <row r="37" spans="1:145" s="3" customFormat="1" x14ac:dyDescent="0.25">
      <c r="A37" s="4">
        <v>850</v>
      </c>
      <c r="B37" s="43" t="s">
        <v>30</v>
      </c>
      <c r="C37" s="77">
        <f t="shared" si="0"/>
        <v>11174665</v>
      </c>
      <c r="D37" s="61">
        <v>8806121</v>
      </c>
      <c r="E37" s="60"/>
      <c r="F37" s="63">
        <f>1650+1320+5500+330+11880+3131</f>
        <v>23811</v>
      </c>
      <c r="G37" s="61"/>
      <c r="H37" s="63"/>
      <c r="I37" s="63">
        <v>318514</v>
      </c>
      <c r="J37" s="63">
        <v>17735</v>
      </c>
      <c r="K37" s="63">
        <v>19822</v>
      </c>
      <c r="L37" s="63">
        <v>69301</v>
      </c>
      <c r="M37" s="63">
        <v>5118</v>
      </c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>
        <v>654128</v>
      </c>
      <c r="AB37" s="63">
        <v>449833</v>
      </c>
      <c r="AC37" s="63"/>
      <c r="AD37" s="63"/>
      <c r="AE37" s="63">
        <v>162047</v>
      </c>
      <c r="AF37" s="116">
        <v>130017</v>
      </c>
      <c r="AG37" s="63"/>
      <c r="AH37" s="63"/>
      <c r="AI37" s="63"/>
      <c r="AJ37" s="63"/>
      <c r="AK37" s="63"/>
      <c r="AL37" s="63"/>
      <c r="AM37" s="63"/>
      <c r="AN37" s="63"/>
      <c r="AO37" s="63">
        <v>21452</v>
      </c>
      <c r="AP37" s="63">
        <v>75440</v>
      </c>
      <c r="AQ37" s="63">
        <v>18216</v>
      </c>
      <c r="AR37" s="61"/>
      <c r="AS37" s="63"/>
      <c r="AT37" s="61">
        <v>163546</v>
      </c>
      <c r="AU37" s="63"/>
      <c r="AV37" s="63"/>
      <c r="AW37" s="61"/>
      <c r="AX37" s="61"/>
      <c r="AY37" s="61"/>
      <c r="AZ37" s="61"/>
      <c r="BA37" s="61"/>
      <c r="BB37" s="117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3"/>
      <c r="BS37" s="63"/>
      <c r="BT37" s="63"/>
      <c r="BU37" s="63">
        <v>33907</v>
      </c>
      <c r="BV37" s="63"/>
      <c r="BW37" s="63"/>
      <c r="BX37" s="63"/>
      <c r="BY37" s="63"/>
      <c r="BZ37" s="63"/>
      <c r="CA37" s="63">
        <v>-9651</v>
      </c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>
        <v>-9000</v>
      </c>
      <c r="DA37" s="63"/>
      <c r="DB37" s="63"/>
      <c r="DC37" s="63"/>
      <c r="DD37" s="63"/>
      <c r="DE37" s="63"/>
      <c r="DF37" s="63"/>
      <c r="DG37" s="63"/>
      <c r="DH37" s="63"/>
      <c r="DI37" s="63">
        <v>5879</v>
      </c>
      <c r="DJ37" s="63">
        <v>5</v>
      </c>
      <c r="DK37" s="63">
        <v>-5</v>
      </c>
      <c r="DL37" s="64">
        <v>21035</v>
      </c>
      <c r="DM37" s="65"/>
      <c r="DN37" s="63"/>
      <c r="DO37" s="63"/>
      <c r="DP37" s="63"/>
      <c r="DQ37" s="63"/>
      <c r="DR37" s="63"/>
      <c r="DS37" s="61"/>
      <c r="DT37" s="61">
        <v>-16000</v>
      </c>
      <c r="DU37" s="61"/>
      <c r="DV37" s="61"/>
      <c r="DW37" s="63"/>
      <c r="DX37" s="95">
        <v>57925</v>
      </c>
      <c r="DY37" s="95"/>
      <c r="DZ37" s="95"/>
      <c r="EA37" s="95"/>
      <c r="EB37" s="95"/>
      <c r="EC37" s="111"/>
      <c r="ED37" s="111"/>
      <c r="EE37" s="111"/>
      <c r="EF37" s="111"/>
      <c r="EG37" s="111"/>
      <c r="EH37" s="111"/>
      <c r="EI37" s="111"/>
      <c r="EJ37" s="111">
        <v>33318</v>
      </c>
      <c r="EK37" s="111"/>
      <c r="EL37" s="111">
        <v>24910</v>
      </c>
      <c r="EM37" s="89"/>
      <c r="EN37" s="89"/>
      <c r="EO37" s="89">
        <v>97241</v>
      </c>
    </row>
    <row r="38" spans="1:145" s="3" customFormat="1" x14ac:dyDescent="0.25">
      <c r="A38" s="4">
        <v>851</v>
      </c>
      <c r="B38" s="43" t="s">
        <v>31</v>
      </c>
      <c r="C38" s="77">
        <f t="shared" si="0"/>
        <v>12066378</v>
      </c>
      <c r="D38" s="61">
        <v>10456054</v>
      </c>
      <c r="E38" s="60"/>
      <c r="F38" s="63">
        <f>11000+5800+1540</f>
        <v>18340</v>
      </c>
      <c r="G38" s="118">
        <v>512</v>
      </c>
      <c r="H38" s="63"/>
      <c r="I38" s="63">
        <v>80598</v>
      </c>
      <c r="J38" s="63">
        <v>79</v>
      </c>
      <c r="K38" s="63">
        <v>38658</v>
      </c>
      <c r="L38" s="63">
        <v>48267</v>
      </c>
      <c r="M38" s="63">
        <v>4669</v>
      </c>
      <c r="N38" s="63"/>
      <c r="O38" s="63"/>
      <c r="P38" s="63"/>
      <c r="Q38" s="63"/>
      <c r="R38" s="63"/>
      <c r="S38" s="63"/>
      <c r="T38" s="63"/>
      <c r="U38" s="63"/>
      <c r="V38" s="63">
        <v>20000</v>
      </c>
      <c r="W38" s="63">
        <v>-20000</v>
      </c>
      <c r="X38" s="63"/>
      <c r="Y38" s="63"/>
      <c r="Z38" s="63"/>
      <c r="AA38" s="63"/>
      <c r="AB38" s="63">
        <v>234239</v>
      </c>
      <c r="AC38" s="63"/>
      <c r="AD38" s="63"/>
      <c r="AE38" s="63">
        <v>112648</v>
      </c>
      <c r="AF38" s="116">
        <v>182208</v>
      </c>
      <c r="AG38" s="63"/>
      <c r="AH38" s="63"/>
      <c r="AI38" s="63"/>
      <c r="AJ38" s="63"/>
      <c r="AK38" s="63"/>
      <c r="AL38" s="63"/>
      <c r="AM38" s="63"/>
      <c r="AN38" s="63"/>
      <c r="AO38" s="63">
        <v>43548</v>
      </c>
      <c r="AP38" s="63">
        <v>153149</v>
      </c>
      <c r="AQ38" s="63">
        <v>40192</v>
      </c>
      <c r="AR38" s="61"/>
      <c r="AS38" s="63"/>
      <c r="AT38" s="61"/>
      <c r="AU38" s="63"/>
      <c r="AV38" s="63"/>
      <c r="AW38" s="61"/>
      <c r="AX38" s="61"/>
      <c r="AY38" s="61"/>
      <c r="AZ38" s="61"/>
      <c r="BA38" s="61"/>
      <c r="BB38" s="117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>
        <v>4014</v>
      </c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>
        <v>-7500</v>
      </c>
      <c r="DA38" s="63"/>
      <c r="DB38" s="63"/>
      <c r="DC38" s="63">
        <v>80680</v>
      </c>
      <c r="DD38" s="63">
        <v>1993</v>
      </c>
      <c r="DE38" s="63"/>
      <c r="DF38" s="63"/>
      <c r="DG38" s="63">
        <v>8964</v>
      </c>
      <c r="DH38" s="116">
        <v>286505</v>
      </c>
      <c r="DI38" s="63">
        <v>5417</v>
      </c>
      <c r="DJ38" s="63"/>
      <c r="DK38" s="63"/>
      <c r="DL38" s="64">
        <v>21442</v>
      </c>
      <c r="DM38" s="65"/>
      <c r="DN38" s="63"/>
      <c r="DO38" s="63"/>
      <c r="DP38" s="63"/>
      <c r="DQ38" s="63">
        <v>-21442</v>
      </c>
      <c r="DR38" s="63"/>
      <c r="DS38" s="61"/>
      <c r="DT38" s="61"/>
      <c r="DU38" s="61"/>
      <c r="DV38" s="61">
        <v>-5000</v>
      </c>
      <c r="DW38" s="63"/>
      <c r="DX38" s="95">
        <v>114651</v>
      </c>
      <c r="DY38" s="95"/>
      <c r="DZ38" s="95"/>
      <c r="EA38" s="95"/>
      <c r="EB38" s="95"/>
      <c r="EC38" s="111"/>
      <c r="ED38" s="111"/>
      <c r="EE38" s="111"/>
      <c r="EF38" s="111"/>
      <c r="EG38" s="111"/>
      <c r="EH38" s="111"/>
      <c r="EI38" s="111"/>
      <c r="EJ38" s="111"/>
      <c r="EK38" s="111"/>
      <c r="EL38" s="111"/>
      <c r="EM38" s="89">
        <v>38517</v>
      </c>
      <c r="EN38" s="89"/>
      <c r="EO38" s="89">
        <v>124976</v>
      </c>
    </row>
    <row r="39" spans="1:145" s="3" customFormat="1" x14ac:dyDescent="0.25">
      <c r="A39" s="4">
        <v>852</v>
      </c>
      <c r="B39" s="43" t="s">
        <v>32</v>
      </c>
      <c r="C39" s="77">
        <f t="shared" si="0"/>
        <v>16468275</v>
      </c>
      <c r="D39" s="61">
        <v>13253340</v>
      </c>
      <c r="E39" s="60"/>
      <c r="F39" s="63">
        <f>9900+24750+17600+4664</f>
        <v>56914</v>
      </c>
      <c r="G39" s="119"/>
      <c r="H39" s="63"/>
      <c r="I39" s="63">
        <v>520889</v>
      </c>
      <c r="J39" s="63"/>
      <c r="K39" s="63">
        <v>41100</v>
      </c>
      <c r="L39" s="63">
        <v>12492</v>
      </c>
      <c r="M39" s="63">
        <v>10236</v>
      </c>
      <c r="N39" s="63"/>
      <c r="O39" s="63"/>
      <c r="P39" s="63">
        <v>1250</v>
      </c>
      <c r="Q39" s="63">
        <v>1250</v>
      </c>
      <c r="R39" s="63">
        <v>21200</v>
      </c>
      <c r="S39" s="63"/>
      <c r="T39" s="63"/>
      <c r="U39" s="63"/>
      <c r="V39" s="63"/>
      <c r="W39" s="63"/>
      <c r="X39" s="63"/>
      <c r="Y39" s="63"/>
      <c r="Z39" s="63"/>
      <c r="AA39" s="63">
        <v>146547</v>
      </c>
      <c r="AB39" s="63">
        <v>479265</v>
      </c>
      <c r="AC39" s="63"/>
      <c r="AD39" s="63"/>
      <c r="AE39" s="63">
        <v>74838</v>
      </c>
      <c r="AF39" s="116">
        <v>279254</v>
      </c>
      <c r="AG39" s="63"/>
      <c r="AH39" s="63"/>
      <c r="AI39" s="63">
        <v>25000</v>
      </c>
      <c r="AJ39" s="116">
        <v>2162</v>
      </c>
      <c r="AK39" s="63"/>
      <c r="AL39" s="116">
        <v>13000</v>
      </c>
      <c r="AM39" s="63"/>
      <c r="AN39" s="63"/>
      <c r="AO39" s="63">
        <v>48568</v>
      </c>
      <c r="AP39" s="63">
        <v>170802</v>
      </c>
      <c r="AQ39" s="63">
        <v>20654</v>
      </c>
      <c r="AR39" s="61">
        <v>38000</v>
      </c>
      <c r="AS39" s="63"/>
      <c r="AT39" s="61">
        <v>115000</v>
      </c>
      <c r="AU39" s="63"/>
      <c r="AV39" s="63"/>
      <c r="AW39" s="61">
        <v>4000</v>
      </c>
      <c r="AX39" s="61"/>
      <c r="AY39" s="61"/>
      <c r="AZ39" s="61"/>
      <c r="BA39" s="61"/>
      <c r="BB39" s="117"/>
      <c r="BC39" s="61"/>
      <c r="BD39" s="61">
        <v>-1655</v>
      </c>
      <c r="BE39" s="61"/>
      <c r="BF39" s="61"/>
      <c r="BG39" s="61"/>
      <c r="BH39" s="61"/>
      <c r="BI39" s="61"/>
      <c r="BJ39" s="61"/>
      <c r="BK39" s="61">
        <v>269952</v>
      </c>
      <c r="BL39" s="61"/>
      <c r="BM39" s="61"/>
      <c r="BN39" s="61"/>
      <c r="BO39" s="61"/>
      <c r="BP39" s="61"/>
      <c r="BQ39" s="61">
        <v>-7500</v>
      </c>
      <c r="BR39" s="63"/>
      <c r="BS39" s="63"/>
      <c r="BT39" s="63"/>
      <c r="BU39" s="63">
        <v>28141</v>
      </c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>
        <v>19758</v>
      </c>
      <c r="CT39" s="63"/>
      <c r="CU39" s="63">
        <v>194000</v>
      </c>
      <c r="CV39" s="63">
        <v>47000</v>
      </c>
      <c r="CW39" s="63"/>
      <c r="CX39" s="63"/>
      <c r="CY39" s="63"/>
      <c r="CZ39" s="63"/>
      <c r="DA39" s="63"/>
      <c r="DB39" s="63"/>
      <c r="DC39" s="63">
        <v>122480</v>
      </c>
      <c r="DD39" s="63"/>
      <c r="DE39" s="63"/>
      <c r="DF39" s="63">
        <v>81108</v>
      </c>
      <c r="DG39" s="63"/>
      <c r="DH39" s="63"/>
      <c r="DI39" s="63">
        <v>8064</v>
      </c>
      <c r="DJ39" s="63"/>
      <c r="DK39" s="63"/>
      <c r="DL39" s="64">
        <v>21829</v>
      </c>
      <c r="DM39" s="65"/>
      <c r="DN39" s="63"/>
      <c r="DO39" s="63"/>
      <c r="DP39" s="63"/>
      <c r="DQ39" s="63"/>
      <c r="DR39" s="63"/>
      <c r="DS39" s="61"/>
      <c r="DT39" s="61"/>
      <c r="DU39" s="61"/>
      <c r="DV39" s="61"/>
      <c r="DW39" s="63"/>
      <c r="DX39" s="95">
        <v>42542</v>
      </c>
      <c r="DY39" s="95"/>
      <c r="DZ39" s="95"/>
      <c r="EA39" s="95">
        <v>42600</v>
      </c>
      <c r="EB39" s="95"/>
      <c r="EC39" s="111"/>
      <c r="ED39" s="111"/>
      <c r="EE39" s="111"/>
      <c r="EF39" s="111"/>
      <c r="EG39" s="111"/>
      <c r="EH39" s="111">
        <v>66000</v>
      </c>
      <c r="EI39" s="111"/>
      <c r="EJ39" s="111"/>
      <c r="EK39" s="111">
        <v>-3360</v>
      </c>
      <c r="EL39" s="111">
        <v>8625</v>
      </c>
      <c r="EM39" s="89">
        <v>63415</v>
      </c>
      <c r="EN39" s="89"/>
      <c r="EO39" s="89">
        <v>129515</v>
      </c>
    </row>
    <row r="40" spans="1:145" s="3" customFormat="1" x14ac:dyDescent="0.25">
      <c r="A40" s="4">
        <v>853</v>
      </c>
      <c r="B40" s="43" t="s">
        <v>33</v>
      </c>
      <c r="C40" s="77">
        <f t="shared" ref="C40:C71" si="1">SUM(D40:EO40)</f>
        <v>29449875</v>
      </c>
      <c r="D40" s="61">
        <v>26524693</v>
      </c>
      <c r="E40" s="60"/>
      <c r="F40" s="63">
        <f>55378+990+16775+7810+10692+8800+1847+3273+3357+7425+1085+25979+22253+31900+25046+5173+18692+2381+28215+60+3080-564</f>
        <v>279647</v>
      </c>
      <c r="G40" s="118">
        <v>18071</v>
      </c>
      <c r="H40" s="63"/>
      <c r="I40" s="63">
        <v>157317</v>
      </c>
      <c r="J40" s="63">
        <v>3939</v>
      </c>
      <c r="K40" s="63">
        <v>76981</v>
      </c>
      <c r="L40" s="63">
        <v>16151</v>
      </c>
      <c r="M40" s="63">
        <v>10596</v>
      </c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>
        <v>222792</v>
      </c>
      <c r="AB40" s="63">
        <v>401771</v>
      </c>
      <c r="AC40" s="63"/>
      <c r="AD40" s="63"/>
      <c r="AE40" s="63">
        <v>622854</v>
      </c>
      <c r="AF40" s="116">
        <v>155238</v>
      </c>
      <c r="AG40" s="63"/>
      <c r="AH40" s="63"/>
      <c r="AI40" s="63"/>
      <c r="AJ40" s="63"/>
      <c r="AK40" s="63"/>
      <c r="AL40" s="63"/>
      <c r="AM40" s="63"/>
      <c r="AN40" s="63"/>
      <c r="AO40" s="63">
        <v>54104</v>
      </c>
      <c r="AP40" s="63">
        <v>190272</v>
      </c>
      <c r="AQ40" s="63"/>
      <c r="AR40" s="61"/>
      <c r="AS40" s="63"/>
      <c r="AT40" s="61">
        <v>39765</v>
      </c>
      <c r="AU40" s="63"/>
      <c r="AV40" s="63"/>
      <c r="AW40" s="61">
        <v>4896</v>
      </c>
      <c r="AX40" s="61"/>
      <c r="AY40" s="61"/>
      <c r="AZ40" s="61">
        <v>-2752</v>
      </c>
      <c r="BA40" s="61"/>
      <c r="BB40" s="118">
        <v>-1631</v>
      </c>
      <c r="BC40" s="61"/>
      <c r="BD40" s="118"/>
      <c r="BE40" s="61"/>
      <c r="BF40" s="61">
        <v>-513</v>
      </c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>
        <v>1850</v>
      </c>
      <c r="CR40" s="118">
        <v>-703</v>
      </c>
      <c r="CS40" s="63"/>
      <c r="CT40" s="63"/>
      <c r="CU40" s="63"/>
      <c r="CV40" s="63"/>
      <c r="CW40" s="63"/>
      <c r="CX40" s="63"/>
      <c r="CY40" s="63"/>
      <c r="CZ40" s="63"/>
      <c r="DA40" s="63">
        <v>2735</v>
      </c>
      <c r="DB40" s="63"/>
      <c r="DC40" s="63"/>
      <c r="DD40" s="63"/>
      <c r="DE40" s="63"/>
      <c r="DF40" s="63"/>
      <c r="DG40" s="63"/>
      <c r="DH40" s="63"/>
      <c r="DI40" s="63">
        <v>12282</v>
      </c>
      <c r="DJ40" s="63"/>
      <c r="DK40" s="63"/>
      <c r="DL40" s="64">
        <v>23770</v>
      </c>
      <c r="DM40" s="65"/>
      <c r="DN40" s="63"/>
      <c r="DO40" s="63"/>
      <c r="DP40" s="63"/>
      <c r="DQ40" s="63"/>
      <c r="DR40" s="63"/>
      <c r="DS40" s="61">
        <v>7000</v>
      </c>
      <c r="DT40" s="61"/>
      <c r="DU40" s="61"/>
      <c r="DV40" s="61"/>
      <c r="DW40" s="63"/>
      <c r="DX40" s="95">
        <v>331565</v>
      </c>
      <c r="DY40" s="95"/>
      <c r="DZ40" s="95"/>
      <c r="EA40" s="95"/>
      <c r="EB40" s="95"/>
      <c r="EC40" s="111"/>
      <c r="ED40" s="111"/>
      <c r="EE40" s="111"/>
      <c r="EF40" s="111"/>
      <c r="EG40" s="111"/>
      <c r="EH40" s="111"/>
      <c r="EI40" s="111">
        <v>-41602</v>
      </c>
      <c r="EJ40" s="111"/>
      <c r="EK40" s="111"/>
      <c r="EL40" s="111"/>
      <c r="EM40" s="89">
        <v>53650</v>
      </c>
      <c r="EN40" s="89">
        <v>21045</v>
      </c>
      <c r="EO40" s="89">
        <v>264092</v>
      </c>
    </row>
    <row r="41" spans="1:145" s="3" customFormat="1" x14ac:dyDescent="0.25">
      <c r="A41" s="4">
        <v>854</v>
      </c>
      <c r="B41" s="43" t="s">
        <v>34</v>
      </c>
      <c r="C41" s="77">
        <f t="shared" si="1"/>
        <v>12066021</v>
      </c>
      <c r="D41" s="61">
        <v>10121223</v>
      </c>
      <c r="E41" s="60"/>
      <c r="F41" s="63">
        <f>17466</f>
        <v>17466</v>
      </c>
      <c r="G41" s="61"/>
      <c r="H41" s="63"/>
      <c r="I41" s="63">
        <v>400396</v>
      </c>
      <c r="J41" s="63">
        <v>8740</v>
      </c>
      <c r="K41" s="63">
        <v>2693</v>
      </c>
      <c r="L41" s="63">
        <v>51246</v>
      </c>
      <c r="M41" s="63">
        <v>6330</v>
      </c>
      <c r="N41" s="63"/>
      <c r="O41" s="63"/>
      <c r="P41" s="63">
        <v>1250</v>
      </c>
      <c r="Q41" s="63">
        <v>1250</v>
      </c>
      <c r="R41" s="63"/>
      <c r="S41" s="63"/>
      <c r="T41" s="63"/>
      <c r="U41" s="63"/>
      <c r="V41" s="63"/>
      <c r="W41" s="63"/>
      <c r="X41" s="63"/>
      <c r="Y41" s="63"/>
      <c r="Z41" s="63"/>
      <c r="AA41" s="63">
        <v>340907</v>
      </c>
      <c r="AB41" s="63">
        <v>336477</v>
      </c>
      <c r="AC41" s="63"/>
      <c r="AD41" s="63"/>
      <c r="AE41" s="63">
        <v>194019</v>
      </c>
      <c r="AF41" s="116">
        <v>132633</v>
      </c>
      <c r="AG41" s="63"/>
      <c r="AH41" s="63"/>
      <c r="AI41" s="63"/>
      <c r="AJ41" s="63"/>
      <c r="AK41" s="63"/>
      <c r="AL41" s="63"/>
      <c r="AM41" s="63"/>
      <c r="AN41" s="63"/>
      <c r="AO41" s="63">
        <v>17350</v>
      </c>
      <c r="AP41" s="63">
        <v>61016</v>
      </c>
      <c r="AQ41" s="63">
        <v>19694</v>
      </c>
      <c r="AR41" s="61">
        <v>33315</v>
      </c>
      <c r="AS41" s="63"/>
      <c r="AT41" s="61"/>
      <c r="AU41" s="63"/>
      <c r="AV41" s="63"/>
      <c r="AW41" s="61"/>
      <c r="AX41" s="61"/>
      <c r="AY41" s="61"/>
      <c r="AZ41" s="61"/>
      <c r="BA41" s="61"/>
      <c r="BB41" s="117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3"/>
      <c r="BS41" s="63"/>
      <c r="BT41" s="63"/>
      <c r="BU41" s="63">
        <v>7729</v>
      </c>
      <c r="BV41" s="63">
        <v>-2000</v>
      </c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>
        <v>2969</v>
      </c>
      <c r="DJ41" s="63"/>
      <c r="DK41" s="63"/>
      <c r="DL41" s="64">
        <v>21327</v>
      </c>
      <c r="DM41" s="65"/>
      <c r="DN41" s="63"/>
      <c r="DO41" s="63"/>
      <c r="DP41" s="63"/>
      <c r="DQ41" s="63"/>
      <c r="DR41" s="63"/>
      <c r="DS41" s="61"/>
      <c r="DT41" s="61">
        <v>-20550</v>
      </c>
      <c r="DU41" s="61"/>
      <c r="DV41" s="61"/>
      <c r="DW41" s="63"/>
      <c r="DX41" s="95">
        <v>178425</v>
      </c>
      <c r="DY41" s="95"/>
      <c r="DZ41" s="95"/>
      <c r="EA41" s="95"/>
      <c r="EB41" s="95"/>
      <c r="EC41" s="111"/>
      <c r="ED41" s="111"/>
      <c r="EE41" s="111"/>
      <c r="EF41" s="111"/>
      <c r="EG41" s="111"/>
      <c r="EH41" s="111"/>
      <c r="EI41" s="111"/>
      <c r="EJ41" s="111"/>
      <c r="EK41" s="111"/>
      <c r="EL41" s="111">
        <v>22912</v>
      </c>
      <c r="EM41" s="89">
        <v>30811</v>
      </c>
      <c r="EN41" s="89"/>
      <c r="EO41" s="89">
        <v>78393</v>
      </c>
    </row>
    <row r="42" spans="1:145" s="3" customFormat="1" x14ac:dyDescent="0.25">
      <c r="A42" s="4">
        <v>856</v>
      </c>
      <c r="B42" s="43" t="s">
        <v>35</v>
      </c>
      <c r="C42" s="77">
        <f t="shared" si="1"/>
        <v>24034028</v>
      </c>
      <c r="D42" s="61">
        <v>21154232</v>
      </c>
      <c r="E42" s="60"/>
      <c r="F42" s="63">
        <f>18150+12760+18425+18564-5000+1012+3300+5280</f>
        <v>72491</v>
      </c>
      <c r="G42" s="61"/>
      <c r="H42" s="63"/>
      <c r="I42" s="63">
        <v>763849</v>
      </c>
      <c r="J42" s="63">
        <v>4805</v>
      </c>
      <c r="K42" s="63">
        <v>42840</v>
      </c>
      <c r="L42" s="63">
        <v>195043</v>
      </c>
      <c r="M42" s="63">
        <v>15804</v>
      </c>
      <c r="N42" s="63"/>
      <c r="O42" s="63"/>
      <c r="P42" s="63">
        <v>1250</v>
      </c>
      <c r="Q42" s="63">
        <v>1250</v>
      </c>
      <c r="R42" s="63"/>
      <c r="S42" s="63"/>
      <c r="T42" s="63"/>
      <c r="U42" s="63"/>
      <c r="V42" s="63"/>
      <c r="W42" s="63"/>
      <c r="X42" s="63"/>
      <c r="Y42" s="63"/>
      <c r="Z42" s="63"/>
      <c r="AA42" s="63">
        <v>191876</v>
      </c>
      <c r="AB42" s="63"/>
      <c r="AC42" s="63"/>
      <c r="AD42" s="63"/>
      <c r="AE42" s="63">
        <v>311028</v>
      </c>
      <c r="AF42" s="116">
        <v>254897</v>
      </c>
      <c r="AG42" s="63"/>
      <c r="AH42" s="63"/>
      <c r="AI42" s="63"/>
      <c r="AJ42" s="63"/>
      <c r="AK42" s="63"/>
      <c r="AL42" s="63"/>
      <c r="AM42" s="63"/>
      <c r="AN42" s="63"/>
      <c r="AO42" s="63">
        <v>37766</v>
      </c>
      <c r="AP42" s="63">
        <v>132813</v>
      </c>
      <c r="AQ42" s="63">
        <v>21413</v>
      </c>
      <c r="AR42" s="61"/>
      <c r="AS42" s="63"/>
      <c r="AT42" s="61"/>
      <c r="AU42" s="63">
        <v>78758</v>
      </c>
      <c r="AV42" s="63"/>
      <c r="AW42" s="61">
        <v>2000</v>
      </c>
      <c r="AX42" s="61"/>
      <c r="AY42" s="61"/>
      <c r="AZ42" s="61"/>
      <c r="BA42" s="61"/>
      <c r="BB42" s="117"/>
      <c r="BC42" s="61"/>
      <c r="BD42" s="61">
        <v>-2000</v>
      </c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3"/>
      <c r="BS42" s="63"/>
      <c r="BT42" s="63"/>
      <c r="BU42" s="63">
        <v>20647</v>
      </c>
      <c r="BV42" s="63"/>
      <c r="BW42" s="63"/>
      <c r="BX42" s="63"/>
      <c r="BY42" s="63"/>
      <c r="BZ42" s="63"/>
      <c r="CA42" s="63">
        <v>-16433</v>
      </c>
      <c r="CB42" s="63">
        <v>4500</v>
      </c>
      <c r="CC42" s="63">
        <v>-4500</v>
      </c>
      <c r="CD42" s="63">
        <v>-4500</v>
      </c>
      <c r="CE42" s="63"/>
      <c r="CF42" s="63"/>
      <c r="CG42" s="63">
        <v>2039</v>
      </c>
      <c r="CH42" s="63">
        <v>-2039</v>
      </c>
      <c r="CI42" s="63"/>
      <c r="CJ42" s="63"/>
      <c r="CK42" s="63"/>
      <c r="CL42" s="63">
        <v>2039</v>
      </c>
      <c r="CM42" s="63"/>
      <c r="CN42" s="63"/>
      <c r="CO42" s="63"/>
      <c r="CP42" s="63"/>
      <c r="CQ42" s="63">
        <v>2050</v>
      </c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>
        <v>11242</v>
      </c>
      <c r="DJ42" s="63">
        <v>4039</v>
      </c>
      <c r="DK42" s="63"/>
      <c r="DL42" s="64">
        <v>23205</v>
      </c>
      <c r="DM42" s="65"/>
      <c r="DN42" s="63"/>
      <c r="DO42" s="63"/>
      <c r="DP42" s="63"/>
      <c r="DQ42" s="63"/>
      <c r="DR42" s="63"/>
      <c r="DS42" s="61">
        <v>7000</v>
      </c>
      <c r="DT42" s="61"/>
      <c r="DU42" s="61"/>
      <c r="DV42" s="61"/>
      <c r="DW42" s="63"/>
      <c r="DX42" s="95">
        <v>397950</v>
      </c>
      <c r="DY42" s="95"/>
      <c r="DZ42" s="95"/>
      <c r="EA42" s="95"/>
      <c r="EB42" s="95"/>
      <c r="EC42" s="111"/>
      <c r="ED42" s="111"/>
      <c r="EE42" s="111"/>
      <c r="EF42" s="111"/>
      <c r="EG42" s="111"/>
      <c r="EH42" s="111"/>
      <c r="EI42" s="111"/>
      <c r="EJ42" s="111"/>
      <c r="EK42" s="111">
        <v>-9800</v>
      </c>
      <c r="EL42" s="111"/>
      <c r="EM42" s="89">
        <v>89698</v>
      </c>
      <c r="EN42" s="89"/>
      <c r="EO42" s="89">
        <f>218522+8254</f>
        <v>226776</v>
      </c>
    </row>
    <row r="43" spans="1:145" s="3" customFormat="1" x14ac:dyDescent="0.25">
      <c r="A43" s="4">
        <v>860</v>
      </c>
      <c r="B43" s="43" t="s">
        <v>36</v>
      </c>
      <c r="C43" s="77">
        <f t="shared" si="1"/>
        <v>8030476</v>
      </c>
      <c r="D43" s="61">
        <v>6567993</v>
      </c>
      <c r="E43" s="60"/>
      <c r="F43" s="63"/>
      <c r="G43" s="61"/>
      <c r="H43" s="63"/>
      <c r="I43" s="63">
        <v>129792</v>
      </c>
      <c r="J43" s="63">
        <v>18119</v>
      </c>
      <c r="K43" s="63">
        <v>11660</v>
      </c>
      <c r="L43" s="63">
        <v>17548</v>
      </c>
      <c r="M43" s="63"/>
      <c r="N43" s="63"/>
      <c r="O43" s="63"/>
      <c r="P43" s="63">
        <v>1250</v>
      </c>
      <c r="Q43" s="63">
        <v>1250</v>
      </c>
      <c r="R43" s="63"/>
      <c r="S43" s="63"/>
      <c r="T43" s="63"/>
      <c r="U43" s="63"/>
      <c r="V43" s="63"/>
      <c r="W43" s="63"/>
      <c r="X43" s="63"/>
      <c r="Y43" s="63"/>
      <c r="Z43" s="63"/>
      <c r="AA43" s="63">
        <v>336000</v>
      </c>
      <c r="AB43" s="63">
        <v>500000</v>
      </c>
      <c r="AC43" s="63"/>
      <c r="AD43" s="63"/>
      <c r="AE43" s="63">
        <v>184479</v>
      </c>
      <c r="AF43" s="63"/>
      <c r="AG43" s="63"/>
      <c r="AH43" s="63"/>
      <c r="AI43" s="63"/>
      <c r="AJ43" s="63"/>
      <c r="AK43" s="63"/>
      <c r="AL43" s="63"/>
      <c r="AM43" s="63"/>
      <c r="AN43" s="63"/>
      <c r="AO43" s="63">
        <v>21911</v>
      </c>
      <c r="AP43" s="63">
        <v>77056</v>
      </c>
      <c r="AQ43" s="63">
        <v>18716</v>
      </c>
      <c r="AR43" s="61">
        <v>32562</v>
      </c>
      <c r="AS43" s="63"/>
      <c r="AT43" s="61"/>
      <c r="AU43" s="63"/>
      <c r="AV43" s="63"/>
      <c r="AW43" s="61"/>
      <c r="AX43" s="61"/>
      <c r="AY43" s="61"/>
      <c r="AZ43" s="61"/>
      <c r="BA43" s="61"/>
      <c r="BB43" s="117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>
        <v>-10000</v>
      </c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>
        <v>1475</v>
      </c>
      <c r="DJ43" s="63"/>
      <c r="DK43" s="63"/>
      <c r="DL43" s="64">
        <v>20757</v>
      </c>
      <c r="DM43" s="65"/>
      <c r="DN43" s="63"/>
      <c r="DO43" s="63"/>
      <c r="DP43" s="63"/>
      <c r="DQ43" s="63"/>
      <c r="DR43" s="63"/>
      <c r="DS43" s="61"/>
      <c r="DT43" s="61">
        <v>-5000</v>
      </c>
      <c r="DU43" s="61"/>
      <c r="DV43" s="61"/>
      <c r="DW43" s="63"/>
      <c r="DX43" s="95">
        <v>28505</v>
      </c>
      <c r="DY43" s="95"/>
      <c r="DZ43" s="95"/>
      <c r="EA43" s="95"/>
      <c r="EB43" s="95"/>
      <c r="EC43" s="111"/>
      <c r="ED43" s="111"/>
      <c r="EE43" s="111"/>
      <c r="EF43" s="111"/>
      <c r="EG43" s="111"/>
      <c r="EH43" s="111">
        <v>17587</v>
      </c>
      <c r="EI43" s="111"/>
      <c r="EJ43" s="111"/>
      <c r="EK43" s="111"/>
      <c r="EL43" s="111"/>
      <c r="EM43" s="89"/>
      <c r="EN43" s="89"/>
      <c r="EO43" s="89">
        <v>58816</v>
      </c>
    </row>
    <row r="44" spans="1:145" s="3" customFormat="1" x14ac:dyDescent="0.25">
      <c r="A44" s="4">
        <v>861</v>
      </c>
      <c r="B44" s="43" t="s">
        <v>37</v>
      </c>
      <c r="C44" s="77">
        <f t="shared" si="1"/>
        <v>18136675</v>
      </c>
      <c r="D44" s="61">
        <v>15172001</v>
      </c>
      <c r="E44" s="60"/>
      <c r="F44" s="63">
        <f>2442+946+13530+18040+1463+28985+4950+3784+19360</f>
        <v>93500</v>
      </c>
      <c r="G44" s="118">
        <f>764+44</f>
        <v>808</v>
      </c>
      <c r="H44" s="63"/>
      <c r="I44" s="63">
        <v>502438</v>
      </c>
      <c r="J44" s="63"/>
      <c r="K44" s="63">
        <v>8</v>
      </c>
      <c r="L44" s="63">
        <v>80</v>
      </c>
      <c r="M44" s="63">
        <v>7587</v>
      </c>
      <c r="N44" s="63"/>
      <c r="O44" s="63"/>
      <c r="P44" s="63">
        <v>1250</v>
      </c>
      <c r="Q44" s="63">
        <v>1250</v>
      </c>
      <c r="R44" s="63"/>
      <c r="S44" s="63">
        <v>10000</v>
      </c>
      <c r="T44" s="63"/>
      <c r="U44" s="63"/>
      <c r="V44" s="63"/>
      <c r="W44" s="63"/>
      <c r="X44" s="63"/>
      <c r="Y44" s="63"/>
      <c r="Z44" s="63"/>
      <c r="AA44" s="63">
        <v>519161</v>
      </c>
      <c r="AB44" s="63">
        <v>627102</v>
      </c>
      <c r="AC44" s="63"/>
      <c r="AD44" s="63"/>
      <c r="AE44" s="63">
        <v>138683</v>
      </c>
      <c r="AF44" s="116">
        <v>312427</v>
      </c>
      <c r="AG44" s="63"/>
      <c r="AH44" s="63">
        <v>19929</v>
      </c>
      <c r="AI44" s="63"/>
      <c r="AJ44" s="116">
        <v>8000</v>
      </c>
      <c r="AK44" s="63"/>
      <c r="AL44" s="63"/>
      <c r="AM44" s="63"/>
      <c r="AN44" s="63"/>
      <c r="AO44" s="63">
        <v>17971</v>
      </c>
      <c r="AP44" s="63">
        <v>63199</v>
      </c>
      <c r="AQ44" s="63">
        <v>15944</v>
      </c>
      <c r="AR44" s="61"/>
      <c r="AS44" s="63"/>
      <c r="AT44" s="61">
        <v>162000</v>
      </c>
      <c r="AU44" s="63"/>
      <c r="AV44" s="63"/>
      <c r="AW44" s="61"/>
      <c r="AX44" s="61"/>
      <c r="AY44" s="61"/>
      <c r="AZ44" s="61"/>
      <c r="BA44" s="61"/>
      <c r="BB44" s="117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>
        <v>16939</v>
      </c>
      <c r="DJ44" s="63"/>
      <c r="DK44" s="63"/>
      <c r="DL44" s="64">
        <v>21897</v>
      </c>
      <c r="DM44" s="65"/>
      <c r="DN44" s="63"/>
      <c r="DO44" s="63"/>
      <c r="DP44" s="63"/>
      <c r="DQ44" s="63"/>
      <c r="DR44" s="63"/>
      <c r="DS44" s="61"/>
      <c r="DT44" s="61"/>
      <c r="DU44" s="61"/>
      <c r="DV44" s="61"/>
      <c r="DW44" s="63"/>
      <c r="DX44" s="95">
        <v>51240</v>
      </c>
      <c r="DY44" s="95"/>
      <c r="DZ44" s="95"/>
      <c r="EA44" s="95"/>
      <c r="EB44" s="95"/>
      <c r="EC44" s="111"/>
      <c r="ED44" s="111"/>
      <c r="EE44" s="111"/>
      <c r="EF44" s="111"/>
      <c r="EG44" s="111"/>
      <c r="EH44" s="111"/>
      <c r="EI44" s="111"/>
      <c r="EJ44" s="111">
        <v>21830</v>
      </c>
      <c r="EK44" s="111"/>
      <c r="EL44" s="111">
        <v>130480</v>
      </c>
      <c r="EM44" s="89">
        <v>78953</v>
      </c>
      <c r="EN44" s="89"/>
      <c r="EO44" s="89">
        <v>141998</v>
      </c>
    </row>
    <row r="45" spans="1:145" s="3" customFormat="1" x14ac:dyDescent="0.25">
      <c r="A45" s="4">
        <v>862</v>
      </c>
      <c r="B45" s="43" t="s">
        <v>38</v>
      </c>
      <c r="C45" s="77">
        <f t="shared" si="1"/>
        <v>59021805</v>
      </c>
      <c r="D45" s="61">
        <v>52741068</v>
      </c>
      <c r="E45" s="60"/>
      <c r="F45" s="63">
        <f>26304+7794+20531+26841+3358+8098+18000+15078+8787+3156+4788+4811+23445+1126+9675+9093+853+26878+24105+2725+37726+9103-2727</f>
        <v>289548</v>
      </c>
      <c r="G45" s="118">
        <v>300</v>
      </c>
      <c r="H45" s="63"/>
      <c r="I45" s="63">
        <v>1441946</v>
      </c>
      <c r="J45" s="63">
        <v>37</v>
      </c>
      <c r="K45" s="63">
        <v>8755</v>
      </c>
      <c r="L45" s="63">
        <v>3241</v>
      </c>
      <c r="M45" s="63">
        <v>53606</v>
      </c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>
        <v>15907</v>
      </c>
      <c r="AB45" s="63">
        <v>213715</v>
      </c>
      <c r="AC45" s="63"/>
      <c r="AD45" s="63"/>
      <c r="AE45" s="63"/>
      <c r="AF45" s="116">
        <v>60099</v>
      </c>
      <c r="AG45" s="63"/>
      <c r="AH45" s="63">
        <v>16419</v>
      </c>
      <c r="AI45" s="63"/>
      <c r="AJ45" s="63"/>
      <c r="AK45" s="63"/>
      <c r="AL45" s="63"/>
      <c r="AM45" s="63"/>
      <c r="AN45" s="63"/>
      <c r="AO45" s="63">
        <v>75834</v>
      </c>
      <c r="AP45" s="63">
        <v>266688</v>
      </c>
      <c r="AQ45" s="63">
        <v>9048</v>
      </c>
      <c r="AR45" s="61">
        <v>38735</v>
      </c>
      <c r="AS45" s="63"/>
      <c r="AT45" s="61">
        <v>97910</v>
      </c>
      <c r="AU45" s="63">
        <v>57625</v>
      </c>
      <c r="AV45" s="63"/>
      <c r="AW45" s="61">
        <v>2000</v>
      </c>
      <c r="AX45" s="61"/>
      <c r="AY45" s="61"/>
      <c r="AZ45" s="61"/>
      <c r="BA45" s="61"/>
      <c r="BB45" s="117"/>
      <c r="BC45" s="61"/>
      <c r="BD45" s="61">
        <v>-2000</v>
      </c>
      <c r="BE45" s="61"/>
      <c r="BF45" s="61"/>
      <c r="BG45" s="61"/>
      <c r="BH45" s="61"/>
      <c r="BI45" s="61">
        <v>2250</v>
      </c>
      <c r="BJ45" s="61"/>
      <c r="BK45" s="61"/>
      <c r="BL45" s="61"/>
      <c r="BM45" s="61"/>
      <c r="BN45" s="61"/>
      <c r="BO45" s="61"/>
      <c r="BP45" s="61"/>
      <c r="BQ45" s="61"/>
      <c r="BR45" s="63">
        <v>983286</v>
      </c>
      <c r="BS45" s="63"/>
      <c r="BT45" s="63">
        <v>-267200</v>
      </c>
      <c r="BU45" s="63">
        <v>161532</v>
      </c>
      <c r="BV45" s="63">
        <v>-10694</v>
      </c>
      <c r="BW45" s="63">
        <v>88853</v>
      </c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>
        <v>100000</v>
      </c>
      <c r="CJ45" s="63">
        <v>503657</v>
      </c>
      <c r="CK45" s="63">
        <v>-15852</v>
      </c>
      <c r="CL45" s="63"/>
      <c r="CM45" s="63"/>
      <c r="CN45" s="63"/>
      <c r="CO45" s="63"/>
      <c r="CP45" s="63"/>
      <c r="CQ45" s="63">
        <v>1</v>
      </c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>
        <v>12825</v>
      </c>
      <c r="DJ45" s="63"/>
      <c r="DK45" s="63"/>
      <c r="DL45" s="64">
        <v>28482</v>
      </c>
      <c r="DM45" s="65"/>
      <c r="DN45" s="63"/>
      <c r="DO45" s="63"/>
      <c r="DP45" s="63"/>
      <c r="DQ45" s="63"/>
      <c r="DR45" s="63"/>
      <c r="DS45" s="61"/>
      <c r="DT45" s="61"/>
      <c r="DU45" s="61"/>
      <c r="DV45" s="61"/>
      <c r="DW45" s="63"/>
      <c r="DX45" s="95">
        <v>908571</v>
      </c>
      <c r="DY45" s="95">
        <v>524</v>
      </c>
      <c r="DZ45" s="95"/>
      <c r="EA45" s="95"/>
      <c r="EB45" s="95"/>
      <c r="EC45" s="111"/>
      <c r="ED45" s="111">
        <v>-3375</v>
      </c>
      <c r="EE45" s="111">
        <v>128318</v>
      </c>
      <c r="EF45" s="111"/>
      <c r="EG45" s="111"/>
      <c r="EH45" s="111"/>
      <c r="EI45" s="111"/>
      <c r="EJ45" s="111"/>
      <c r="EK45" s="111"/>
      <c r="EL45" s="111">
        <v>86481</v>
      </c>
      <c r="EM45" s="89">
        <v>154609</v>
      </c>
      <c r="EN45" s="89"/>
      <c r="EO45" s="89">
        <v>769056</v>
      </c>
    </row>
    <row r="46" spans="1:145" s="3" customFormat="1" x14ac:dyDescent="0.25">
      <c r="A46" s="4">
        <v>864</v>
      </c>
      <c r="B46" s="43" t="s">
        <v>39</v>
      </c>
      <c r="C46" s="77">
        <f t="shared" si="1"/>
        <v>25623528</v>
      </c>
      <c r="D46" s="61">
        <v>21667359</v>
      </c>
      <c r="E46" s="60"/>
      <c r="F46" s="63">
        <f>67774+7183+86215+38163+27685+44060+63955+330+18981+1815+48332+75008+7370+6749+37511+35839-35140+69208+1849+2077+35011+20213+3328+48996+16500+87608+9454+63030+7590+71892+22630+5610+1320+123848+25256-6463-7480</f>
        <v>1133307</v>
      </c>
      <c r="G46" s="61"/>
      <c r="H46" s="63"/>
      <c r="I46" s="63">
        <v>156085</v>
      </c>
      <c r="J46" s="63">
        <v>877</v>
      </c>
      <c r="K46" s="63">
        <v>76516</v>
      </c>
      <c r="L46" s="63"/>
      <c r="M46" s="63">
        <v>19036</v>
      </c>
      <c r="N46" s="63"/>
      <c r="O46" s="63"/>
      <c r="P46" s="63">
        <v>1250</v>
      </c>
      <c r="Q46" s="63">
        <v>1250</v>
      </c>
      <c r="R46" s="63"/>
      <c r="S46" s="63"/>
      <c r="T46" s="63"/>
      <c r="U46" s="63"/>
      <c r="V46" s="63"/>
      <c r="W46" s="63"/>
      <c r="X46" s="63"/>
      <c r="Y46" s="63"/>
      <c r="Z46" s="63"/>
      <c r="AA46" s="63">
        <v>150110</v>
      </c>
      <c r="AB46" s="63">
        <v>441596</v>
      </c>
      <c r="AC46" s="63"/>
      <c r="AD46" s="63"/>
      <c r="AE46" s="63">
        <v>302497</v>
      </c>
      <c r="AF46" s="116">
        <v>180259</v>
      </c>
      <c r="AG46" s="63"/>
      <c r="AH46" s="63"/>
      <c r="AI46" s="63"/>
      <c r="AJ46" s="63"/>
      <c r="AK46" s="63"/>
      <c r="AL46" s="63"/>
      <c r="AM46" s="63"/>
      <c r="AN46" s="63"/>
      <c r="AO46" s="63">
        <v>72149</v>
      </c>
      <c r="AP46" s="63">
        <v>253730</v>
      </c>
      <c r="AQ46" s="63">
        <v>15516</v>
      </c>
      <c r="AR46" s="61">
        <v>45169</v>
      </c>
      <c r="AS46" s="63"/>
      <c r="AT46" s="61">
        <v>176000</v>
      </c>
      <c r="AU46" s="63"/>
      <c r="AV46" s="63"/>
      <c r="AW46" s="61">
        <v>3351</v>
      </c>
      <c r="AX46" s="61"/>
      <c r="AY46" s="61"/>
      <c r="AZ46" s="61"/>
      <c r="BA46" s="61"/>
      <c r="BB46" s="117"/>
      <c r="BC46" s="61"/>
      <c r="BD46" s="61"/>
      <c r="BE46" s="61"/>
      <c r="BF46" s="61"/>
      <c r="BG46" s="61"/>
      <c r="BH46" s="61"/>
      <c r="BI46" s="61"/>
      <c r="BJ46" s="61">
        <v>-3351</v>
      </c>
      <c r="BK46" s="61">
        <v>141690</v>
      </c>
      <c r="BL46" s="61"/>
      <c r="BM46" s="61"/>
      <c r="BN46" s="61"/>
      <c r="BO46" s="61"/>
      <c r="BP46" s="61"/>
      <c r="BQ46" s="61"/>
      <c r="BR46" s="63"/>
      <c r="BS46" s="63"/>
      <c r="BT46" s="63"/>
      <c r="BU46" s="63">
        <v>162884</v>
      </c>
      <c r="BV46" s="63">
        <v>-93034</v>
      </c>
      <c r="BW46" s="63">
        <v>38000</v>
      </c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>
        <v>100000</v>
      </c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>
        <v>4400</v>
      </c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>
        <v>8956</v>
      </c>
      <c r="DJ46" s="63"/>
      <c r="DK46" s="63"/>
      <c r="DL46" s="64">
        <v>23417</v>
      </c>
      <c r="DM46" s="65"/>
      <c r="DN46" s="63"/>
      <c r="DO46" s="63"/>
      <c r="DP46" s="63">
        <v>10000</v>
      </c>
      <c r="DQ46" s="63"/>
      <c r="DR46" s="63"/>
      <c r="DS46" s="61"/>
      <c r="DT46" s="61"/>
      <c r="DU46" s="61"/>
      <c r="DV46" s="61"/>
      <c r="DW46" s="63"/>
      <c r="DX46" s="95"/>
      <c r="DY46" s="95"/>
      <c r="DZ46" s="95"/>
      <c r="EA46" s="95"/>
      <c r="EB46" s="95"/>
      <c r="EC46" s="111">
        <v>54642</v>
      </c>
      <c r="ED46" s="111"/>
      <c r="EE46" s="111"/>
      <c r="EF46" s="111"/>
      <c r="EG46" s="111"/>
      <c r="EH46" s="111"/>
      <c r="EI46" s="111"/>
      <c r="EJ46" s="111">
        <v>14556</v>
      </c>
      <c r="EK46" s="111"/>
      <c r="EL46" s="111">
        <v>222272</v>
      </c>
      <c r="EM46" s="89"/>
      <c r="EN46" s="89"/>
      <c r="EO46" s="89">
        <v>243039</v>
      </c>
    </row>
    <row r="47" spans="1:145" s="3" customFormat="1" x14ac:dyDescent="0.25">
      <c r="A47" s="4">
        <v>866</v>
      </c>
      <c r="B47" s="43" t="s">
        <v>40</v>
      </c>
      <c r="C47" s="77">
        <f t="shared" si="1"/>
        <v>26766780.003800001</v>
      </c>
      <c r="D47" s="61">
        <v>22256764</v>
      </c>
      <c r="E47" s="60"/>
      <c r="F47" s="63">
        <f>7568+9257+3729+3124+1650+1681+2160+770+40700+1716+9386+12916+20140+1562+6023+868+355+13431+1628+4477+5118+4356-15062+121</f>
        <v>137674</v>
      </c>
      <c r="G47" s="61"/>
      <c r="H47" s="63"/>
      <c r="I47" s="63">
        <v>1350087</v>
      </c>
      <c r="J47" s="63">
        <v>10181</v>
      </c>
      <c r="K47" s="63">
        <v>1806</v>
      </c>
      <c r="L47" s="63">
        <v>202345</v>
      </c>
      <c r="M47" s="63">
        <v>11942</v>
      </c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>
        <v>365353</v>
      </c>
      <c r="AB47" s="63"/>
      <c r="AC47" s="63"/>
      <c r="AD47" s="63"/>
      <c r="AE47" s="63">
        <v>529649</v>
      </c>
      <c r="AF47" s="116">
        <v>188146</v>
      </c>
      <c r="AG47" s="63"/>
      <c r="AH47" s="63"/>
      <c r="AI47" s="63"/>
      <c r="AJ47" s="116">
        <v>5000</v>
      </c>
      <c r="AK47" s="63"/>
      <c r="AL47" s="63"/>
      <c r="AM47" s="63"/>
      <c r="AN47" s="63">
        <v>65145</v>
      </c>
      <c r="AO47" s="63">
        <v>59624</v>
      </c>
      <c r="AP47" s="63">
        <v>209683</v>
      </c>
      <c r="AQ47" s="63">
        <v>52659</v>
      </c>
      <c r="AR47" s="61">
        <v>35361</v>
      </c>
      <c r="AS47" s="63"/>
      <c r="AT47" s="61">
        <v>157584</v>
      </c>
      <c r="AU47" s="63"/>
      <c r="AV47" s="63"/>
      <c r="AW47" s="61"/>
      <c r="AX47" s="61"/>
      <c r="AY47" s="61"/>
      <c r="AZ47" s="61"/>
      <c r="BA47" s="61"/>
      <c r="BB47" s="117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3"/>
      <c r="BS47" s="63"/>
      <c r="BT47" s="63"/>
      <c r="BU47" s="63">
        <v>1428</v>
      </c>
      <c r="BW47" s="63"/>
      <c r="BX47" s="119"/>
      <c r="BY47" s="63">
        <v>96000</v>
      </c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>
        <v>77</v>
      </c>
      <c r="CO47" s="63"/>
      <c r="CP47" s="63"/>
      <c r="CQ47" s="63"/>
      <c r="CR47" s="63"/>
      <c r="CS47" s="63"/>
      <c r="CT47" s="63"/>
      <c r="CU47" s="63">
        <v>194000</v>
      </c>
      <c r="CV47" s="63"/>
      <c r="CW47" s="63"/>
      <c r="CX47" s="63"/>
      <c r="CY47" s="63"/>
      <c r="CZ47" s="63"/>
      <c r="DA47" s="63"/>
      <c r="DB47" s="63"/>
      <c r="DC47" s="63"/>
      <c r="DD47" s="63"/>
      <c r="DE47" s="63"/>
      <c r="DF47" s="63"/>
      <c r="DG47" s="63"/>
      <c r="DH47" s="63"/>
      <c r="DI47" s="63">
        <v>23726</v>
      </c>
      <c r="DJ47" s="63"/>
      <c r="DK47" s="63"/>
      <c r="DL47" s="64">
        <v>23501</v>
      </c>
      <c r="DM47" s="65"/>
      <c r="DN47" s="63"/>
      <c r="DO47" s="63"/>
      <c r="DP47" s="63"/>
      <c r="DQ47" s="63"/>
      <c r="DR47" s="63"/>
      <c r="DS47" s="61"/>
      <c r="DT47" s="61"/>
      <c r="DU47" s="61"/>
      <c r="DV47" s="61"/>
      <c r="DW47" s="63"/>
      <c r="DX47" s="95">
        <v>404992.00380000001</v>
      </c>
      <c r="DY47" s="95"/>
      <c r="DZ47" s="95"/>
      <c r="EA47" s="95"/>
      <c r="EB47" s="95"/>
      <c r="EC47" s="111"/>
      <c r="ED47" s="111"/>
      <c r="EE47" s="111"/>
      <c r="EF47" s="111"/>
      <c r="EG47" s="111"/>
      <c r="EH47" s="111"/>
      <c r="EI47" s="111"/>
      <c r="EJ47" s="111"/>
      <c r="EK47" s="111"/>
      <c r="EL47" s="111"/>
      <c r="EM47" s="89">
        <v>141477</v>
      </c>
      <c r="EN47" s="89"/>
      <c r="EO47" s="89">
        <v>242576</v>
      </c>
    </row>
    <row r="48" spans="1:145" s="3" customFormat="1" x14ac:dyDescent="0.25">
      <c r="A48" s="4">
        <v>868</v>
      </c>
      <c r="B48" s="43" t="s">
        <v>41</v>
      </c>
      <c r="C48" s="77">
        <f t="shared" si="1"/>
        <v>9700518</v>
      </c>
      <c r="D48" s="61">
        <v>7964580</v>
      </c>
      <c r="E48" s="60"/>
      <c r="F48" s="63">
        <f>476</f>
        <v>476</v>
      </c>
      <c r="G48" s="61"/>
      <c r="H48" s="63"/>
      <c r="I48" s="63">
        <v>306318</v>
      </c>
      <c r="J48" s="63">
        <v>16077</v>
      </c>
      <c r="K48" s="63"/>
      <c r="L48" s="63">
        <v>1</v>
      </c>
      <c r="M48" s="63">
        <v>5388</v>
      </c>
      <c r="N48" s="63"/>
      <c r="O48" s="63"/>
      <c r="P48" s="63">
        <v>1250</v>
      </c>
      <c r="Q48" s="63">
        <v>1250</v>
      </c>
      <c r="R48" s="63"/>
      <c r="S48" s="63"/>
      <c r="T48" s="63"/>
      <c r="U48" s="63"/>
      <c r="V48" s="63"/>
      <c r="W48" s="63"/>
      <c r="X48" s="63"/>
      <c r="Y48" s="63"/>
      <c r="Z48" s="63"/>
      <c r="AA48" s="63">
        <v>75313</v>
      </c>
      <c r="AB48" s="63">
        <v>516488</v>
      </c>
      <c r="AC48" s="63"/>
      <c r="AD48" s="63"/>
      <c r="AE48" s="63">
        <v>59144</v>
      </c>
      <c r="AF48" s="116">
        <v>26509</v>
      </c>
      <c r="AG48" s="63"/>
      <c r="AH48" s="63"/>
      <c r="AI48" s="63"/>
      <c r="AJ48" s="63"/>
      <c r="AK48" s="63"/>
      <c r="AL48" s="63"/>
      <c r="AM48" s="63"/>
      <c r="AN48" s="63"/>
      <c r="AO48" s="63">
        <v>24829</v>
      </c>
      <c r="AP48" s="63">
        <v>87318</v>
      </c>
      <c r="AQ48" s="63"/>
      <c r="AR48" s="61"/>
      <c r="AS48" s="63"/>
      <c r="AT48" s="61"/>
      <c r="AU48" s="63">
        <v>78500</v>
      </c>
      <c r="AV48" s="63">
        <v>256616</v>
      </c>
      <c r="AW48" s="61"/>
      <c r="AX48" s="61"/>
      <c r="AY48" s="61"/>
      <c r="AZ48" s="61"/>
      <c r="BA48" s="61"/>
      <c r="BB48" s="117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3"/>
      <c r="BS48" s="63"/>
      <c r="BT48" s="63"/>
      <c r="BU48" s="63">
        <v>68619</v>
      </c>
      <c r="BV48" s="63">
        <v>-40</v>
      </c>
      <c r="BW48" s="63"/>
      <c r="BX48" s="63"/>
      <c r="BY48" s="63"/>
      <c r="BZ48" s="63"/>
      <c r="CA48" s="63">
        <v>-29420</v>
      </c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>
        <v>12904</v>
      </c>
      <c r="CR48" s="63"/>
      <c r="CS48" s="63">
        <v>48058</v>
      </c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>
        <v>7385</v>
      </c>
      <c r="DJ48" s="63">
        <v>4</v>
      </c>
      <c r="DK48" s="63">
        <v>-4</v>
      </c>
      <c r="DL48" s="64">
        <v>20913</v>
      </c>
      <c r="DM48" s="65"/>
      <c r="DN48" s="63"/>
      <c r="DO48" s="63"/>
      <c r="DP48" s="63"/>
      <c r="DQ48" s="63"/>
      <c r="DR48" s="63"/>
      <c r="DS48" s="61"/>
      <c r="DT48" s="61"/>
      <c r="DU48" s="61"/>
      <c r="DV48" s="61"/>
      <c r="DW48" s="63"/>
      <c r="DX48" s="95">
        <v>7430</v>
      </c>
      <c r="DY48" s="95"/>
      <c r="DZ48" s="95"/>
      <c r="EA48" s="95"/>
      <c r="EB48" s="95"/>
      <c r="EC48" s="111"/>
      <c r="ED48" s="111"/>
      <c r="EE48" s="111"/>
      <c r="EF48" s="111"/>
      <c r="EG48" s="111"/>
      <c r="EH48" s="111"/>
      <c r="EI48" s="111"/>
      <c r="EJ48" s="111"/>
      <c r="EK48" s="111"/>
      <c r="EL48" s="111">
        <v>61528</v>
      </c>
      <c r="EM48" s="89">
        <v>41513</v>
      </c>
      <c r="EN48" s="89"/>
      <c r="EO48" s="89">
        <v>41571</v>
      </c>
    </row>
    <row r="49" spans="1:145" s="3" customFormat="1" x14ac:dyDescent="0.25">
      <c r="A49" s="4">
        <v>870</v>
      </c>
      <c r="B49" s="43" t="s">
        <v>42</v>
      </c>
      <c r="C49" s="77">
        <f t="shared" si="1"/>
        <v>29554888</v>
      </c>
      <c r="D49" s="61">
        <v>25056427</v>
      </c>
      <c r="E49" s="60"/>
      <c r="F49" s="63">
        <f>5280+23421+10340+1760+5856+1001+24878</f>
        <v>72536</v>
      </c>
      <c r="G49" s="61"/>
      <c r="H49" s="63"/>
      <c r="I49" s="63">
        <v>748877</v>
      </c>
      <c r="J49" s="63">
        <v>746</v>
      </c>
      <c r="K49" s="63">
        <v>82852</v>
      </c>
      <c r="L49" s="63">
        <v>164983</v>
      </c>
      <c r="M49" s="63">
        <v>21011</v>
      </c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>
        <v>524300</v>
      </c>
      <c r="AC49" s="63"/>
      <c r="AD49" s="63"/>
      <c r="AE49" s="63">
        <v>272727</v>
      </c>
      <c r="AF49" s="116">
        <v>919172</v>
      </c>
      <c r="AG49" s="63"/>
      <c r="AH49" s="63"/>
      <c r="AI49" s="63"/>
      <c r="AJ49" s="63"/>
      <c r="AK49" s="63"/>
      <c r="AL49" s="63"/>
      <c r="AM49" s="63"/>
      <c r="AN49" s="63"/>
      <c r="AO49" s="63">
        <v>74614</v>
      </c>
      <c r="AP49" s="63">
        <v>262401</v>
      </c>
      <c r="AQ49" s="63">
        <v>27764</v>
      </c>
      <c r="AR49" s="61">
        <v>39275</v>
      </c>
      <c r="AS49" s="63"/>
      <c r="AT49" s="61">
        <v>188854</v>
      </c>
      <c r="AU49" s="63"/>
      <c r="AV49" s="63"/>
      <c r="AW49" s="61">
        <v>6000</v>
      </c>
      <c r="AX49" s="61"/>
      <c r="AY49" s="61"/>
      <c r="AZ49" s="61"/>
      <c r="BA49" s="61"/>
      <c r="BB49" s="117"/>
      <c r="BC49" s="61"/>
      <c r="BD49" s="61"/>
      <c r="BE49" s="61"/>
      <c r="BF49" s="61">
        <v>-6000</v>
      </c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3"/>
      <c r="BS49" s="63"/>
      <c r="BT49" s="63"/>
      <c r="BU49" s="63">
        <v>2527</v>
      </c>
      <c r="BV49" s="63">
        <v>-2527</v>
      </c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>
        <v>194000</v>
      </c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/>
      <c r="DG49" s="63"/>
      <c r="DH49" s="63"/>
      <c r="DI49" s="63">
        <v>33827</v>
      </c>
      <c r="DJ49" s="63"/>
      <c r="DK49" s="63"/>
      <c r="DL49" s="64">
        <v>24096</v>
      </c>
      <c r="DM49" s="65"/>
      <c r="DN49" s="63"/>
      <c r="DO49" s="63"/>
      <c r="DP49" s="63"/>
      <c r="DQ49" s="63"/>
      <c r="DR49" s="63"/>
      <c r="DS49" s="61"/>
      <c r="DT49" s="61"/>
      <c r="DU49" s="61"/>
      <c r="DV49" s="61"/>
      <c r="DW49" s="63"/>
      <c r="DX49" s="95">
        <v>58164</v>
      </c>
      <c r="DY49" s="95"/>
      <c r="DZ49" s="95"/>
      <c r="EA49" s="95"/>
      <c r="EB49" s="95"/>
      <c r="EC49" s="111"/>
      <c r="ED49" s="111"/>
      <c r="EE49" s="111"/>
      <c r="EF49" s="111"/>
      <c r="EG49" s="111"/>
      <c r="EH49" s="111"/>
      <c r="EI49" s="111"/>
      <c r="EJ49" s="111">
        <v>364966</v>
      </c>
      <c r="EK49" s="111"/>
      <c r="EL49" s="111">
        <v>8425</v>
      </c>
      <c r="EM49" s="89">
        <v>126567</v>
      </c>
      <c r="EN49" s="89"/>
      <c r="EO49" s="89">
        <v>288304</v>
      </c>
    </row>
    <row r="50" spans="1:145" s="3" customFormat="1" x14ac:dyDescent="0.25">
      <c r="A50" s="4">
        <v>872</v>
      </c>
      <c r="B50" s="43" t="s">
        <v>43</v>
      </c>
      <c r="C50" s="77">
        <f t="shared" si="1"/>
        <v>16134041</v>
      </c>
      <c r="D50" s="61">
        <v>14534360</v>
      </c>
      <c r="E50" s="60"/>
      <c r="F50" s="63">
        <f>34298+4950+4125+12320+100+15346-14118+5370-10259-1</f>
        <v>52131</v>
      </c>
      <c r="G50" s="61"/>
      <c r="H50" s="63"/>
      <c r="I50" s="63">
        <v>213453</v>
      </c>
      <c r="J50" s="63">
        <v>8721</v>
      </c>
      <c r="K50" s="63"/>
      <c r="L50" s="63"/>
      <c r="M50" s="63">
        <v>9967</v>
      </c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>
        <v>21883</v>
      </c>
      <c r="AB50" s="63">
        <v>20350</v>
      </c>
      <c r="AC50" s="63"/>
      <c r="AD50" s="63"/>
      <c r="AE50" s="63">
        <v>165194</v>
      </c>
      <c r="AF50" s="63"/>
      <c r="AG50" s="63"/>
      <c r="AH50" s="63"/>
      <c r="AI50" s="63"/>
      <c r="AJ50" s="63"/>
      <c r="AK50" s="63"/>
      <c r="AL50" s="63"/>
      <c r="AM50" s="63"/>
      <c r="AN50" s="63"/>
      <c r="AO50" s="63">
        <v>24885</v>
      </c>
      <c r="AP50" s="63">
        <v>87514</v>
      </c>
      <c r="AQ50" s="63"/>
      <c r="AR50" s="61">
        <v>33432</v>
      </c>
      <c r="AS50" s="63"/>
      <c r="AT50" s="61">
        <v>170000</v>
      </c>
      <c r="AU50" s="63">
        <v>95000</v>
      </c>
      <c r="AV50" s="63"/>
      <c r="AW50" s="61"/>
      <c r="AX50" s="61"/>
      <c r="AY50" s="61"/>
      <c r="AZ50" s="61"/>
      <c r="BA50" s="61"/>
      <c r="BB50" s="117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3"/>
      <c r="BS50" s="63"/>
      <c r="BT50" s="63"/>
      <c r="BU50" s="63">
        <v>346525</v>
      </c>
      <c r="BV50" s="63">
        <v>-38253</v>
      </c>
      <c r="BW50" s="63"/>
      <c r="BX50" s="63"/>
      <c r="BY50" s="63"/>
      <c r="BZ50" s="63"/>
      <c r="CA50" s="63">
        <v>-105249</v>
      </c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>
        <v>7237</v>
      </c>
      <c r="DJ50" s="63"/>
      <c r="DK50" s="63"/>
      <c r="DL50" s="64">
        <v>22009</v>
      </c>
      <c r="DM50" s="65"/>
      <c r="DN50" s="63"/>
      <c r="DO50" s="63"/>
      <c r="DP50" s="63"/>
      <c r="DQ50" s="63"/>
      <c r="DR50" s="63"/>
      <c r="DS50" s="61"/>
      <c r="DT50" s="61"/>
      <c r="DU50" s="61"/>
      <c r="DV50" s="61"/>
      <c r="DW50" s="63"/>
      <c r="DX50" s="95">
        <v>202308</v>
      </c>
      <c r="DY50" s="95"/>
      <c r="DZ50" s="95"/>
      <c r="EA50" s="95">
        <v>34596</v>
      </c>
      <c r="EB50" s="95"/>
      <c r="EC50" s="111"/>
      <c r="ED50" s="111"/>
      <c r="EE50" s="111"/>
      <c r="EF50" s="111"/>
      <c r="EG50" s="111"/>
      <c r="EH50" s="111"/>
      <c r="EI50" s="111"/>
      <c r="EJ50" s="111"/>
      <c r="EK50" s="111"/>
      <c r="EL50" s="111"/>
      <c r="EM50" s="89">
        <v>93771</v>
      </c>
      <c r="EN50" s="89"/>
      <c r="EO50" s="89">
        <v>134207</v>
      </c>
    </row>
    <row r="51" spans="1:145" s="3" customFormat="1" x14ac:dyDescent="0.25">
      <c r="A51" s="4">
        <v>874</v>
      </c>
      <c r="B51" s="43" t="s">
        <v>44</v>
      </c>
      <c r="C51" s="77">
        <f t="shared" si="1"/>
        <v>61156171</v>
      </c>
      <c r="D51" s="61">
        <v>55026313</v>
      </c>
      <c r="E51" s="60"/>
      <c r="F51" s="63">
        <f>58954-5960+18375+7920+13244+7730-4554+11043+12487+1312+338+2629+1736+5363+314+8677+1015+5459+3960+4900+10450+10583+19029+328-8470+1100+2134-5692+13008-64</f>
        <v>197348</v>
      </c>
      <c r="G51" s="61"/>
      <c r="H51" s="63"/>
      <c r="I51" s="63">
        <v>1599843</v>
      </c>
      <c r="J51" s="63">
        <v>1720</v>
      </c>
      <c r="K51" s="63">
        <v>124165</v>
      </c>
      <c r="L51" s="63">
        <v>457326</v>
      </c>
      <c r="M51" s="63">
        <v>31697</v>
      </c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>
        <v>10000</v>
      </c>
      <c r="Z51" s="63"/>
      <c r="AA51" s="63">
        <v>545485</v>
      </c>
      <c r="AB51" s="63">
        <v>523805</v>
      </c>
      <c r="AC51" s="63"/>
      <c r="AD51" s="63"/>
      <c r="AE51" s="63">
        <v>154997</v>
      </c>
      <c r="AF51" s="116">
        <v>66419</v>
      </c>
      <c r="AG51" s="63"/>
      <c r="AH51" s="63">
        <v>29854</v>
      </c>
      <c r="AI51" s="63"/>
      <c r="AJ51" s="63"/>
      <c r="AK51" s="63"/>
      <c r="AL51" s="116">
        <v>8000</v>
      </c>
      <c r="AM51" s="63"/>
      <c r="AN51" s="63"/>
      <c r="AO51" s="63">
        <v>114205</v>
      </c>
      <c r="AP51" s="63">
        <v>401632</v>
      </c>
      <c r="AQ51" s="63">
        <v>6972</v>
      </c>
      <c r="AR51" s="61"/>
      <c r="AS51" s="63"/>
      <c r="AT51" s="61">
        <v>182458</v>
      </c>
      <c r="AU51" s="63"/>
      <c r="AV51" s="63"/>
      <c r="AW51" s="61">
        <v>16000</v>
      </c>
      <c r="AX51" s="61"/>
      <c r="AY51" s="61"/>
      <c r="AZ51" s="61"/>
      <c r="BA51" s="61"/>
      <c r="BB51" s="117"/>
      <c r="BC51" s="61"/>
      <c r="BD51" s="61">
        <v>-14000</v>
      </c>
      <c r="BE51" s="61">
        <v>102000</v>
      </c>
      <c r="BF51" s="61"/>
      <c r="BG51" s="118">
        <v>192000</v>
      </c>
      <c r="BH51" s="61"/>
      <c r="BI51" s="61"/>
      <c r="BJ51" s="61">
        <v>-88000</v>
      </c>
      <c r="BK51" s="61"/>
      <c r="BL51" s="61"/>
      <c r="BM51" s="61"/>
      <c r="BN51" s="61"/>
      <c r="BO51" s="61"/>
      <c r="BP51" s="61"/>
      <c r="BQ51" s="61"/>
      <c r="BR51" s="63"/>
      <c r="BS51" s="63"/>
      <c r="BT51" s="63"/>
      <c r="BU51" s="63">
        <v>61976</v>
      </c>
      <c r="BV51" s="63">
        <v>-31927</v>
      </c>
      <c r="BW51" s="63">
        <v>24875</v>
      </c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>
        <v>28677</v>
      </c>
      <c r="DJ51" s="63"/>
      <c r="DK51" s="63"/>
      <c r="DL51" s="64">
        <v>28256</v>
      </c>
      <c r="DM51" s="65"/>
      <c r="DN51" s="63"/>
      <c r="DO51" s="63"/>
      <c r="DP51" s="63"/>
      <c r="DQ51" s="63"/>
      <c r="DR51" s="63"/>
      <c r="DS51" s="61"/>
      <c r="DT51" s="61"/>
      <c r="DU51" s="61"/>
      <c r="DV51" s="61"/>
      <c r="DW51" s="63"/>
      <c r="DX51" s="95">
        <v>258225</v>
      </c>
      <c r="DY51" s="95"/>
      <c r="DZ51" s="95"/>
      <c r="EA51" s="95">
        <v>243469</v>
      </c>
      <c r="EB51" s="95"/>
      <c r="EC51" s="111"/>
      <c r="ED51" s="111"/>
      <c r="EE51" s="111"/>
      <c r="EF51" s="111"/>
      <c r="EG51" s="111"/>
      <c r="EH51" s="111">
        <v>274282</v>
      </c>
      <c r="EI51" s="111"/>
      <c r="EJ51" s="111"/>
      <c r="EK51" s="111"/>
      <c r="EL51" s="111"/>
      <c r="EM51" s="89">
        <v>136185</v>
      </c>
      <c r="EN51" s="89"/>
      <c r="EO51" s="89">
        <v>441914</v>
      </c>
    </row>
    <row r="52" spans="1:145" s="3" customFormat="1" x14ac:dyDescent="0.25">
      <c r="A52" s="4">
        <v>876</v>
      </c>
      <c r="B52" s="43" t="s">
        <v>45</v>
      </c>
      <c r="C52" s="77">
        <f t="shared" si="1"/>
        <v>20319793</v>
      </c>
      <c r="D52" s="61">
        <v>18117463</v>
      </c>
      <c r="E52" s="60"/>
      <c r="F52" s="63">
        <f>160</f>
        <v>160</v>
      </c>
      <c r="G52" s="61"/>
      <c r="H52" s="63"/>
      <c r="I52" s="63">
        <v>631460</v>
      </c>
      <c r="J52" s="63">
        <v>28664</v>
      </c>
      <c r="K52" s="63"/>
      <c r="L52" s="63">
        <v>1</v>
      </c>
      <c r="M52" s="63">
        <v>15759</v>
      </c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>
        <v>70944</v>
      </c>
      <c r="AB52" s="63">
        <v>21453</v>
      </c>
      <c r="AC52" s="63"/>
      <c r="AD52" s="63"/>
      <c r="AE52" s="63">
        <v>277454</v>
      </c>
      <c r="AF52" s="63"/>
      <c r="AG52" s="63"/>
      <c r="AH52" s="63"/>
      <c r="AI52" s="63"/>
      <c r="AJ52" s="63"/>
      <c r="AK52" s="63"/>
      <c r="AL52" s="63"/>
      <c r="AM52" s="63"/>
      <c r="AN52" s="63"/>
      <c r="AO52" s="63">
        <v>92121</v>
      </c>
      <c r="AP52" s="63">
        <v>323967</v>
      </c>
      <c r="AQ52" s="63"/>
      <c r="AR52" s="61"/>
      <c r="AS52" s="63"/>
      <c r="AT52" s="61">
        <v>172230</v>
      </c>
      <c r="AU52" s="63"/>
      <c r="AV52" s="63"/>
      <c r="AW52" s="61"/>
      <c r="AX52" s="61"/>
      <c r="AY52" s="61"/>
      <c r="AZ52" s="61"/>
      <c r="BA52" s="61"/>
      <c r="BB52" s="117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>
        <v>13993</v>
      </c>
      <c r="DJ52" s="63"/>
      <c r="DK52" s="63"/>
      <c r="DL52" s="64">
        <v>22676</v>
      </c>
      <c r="DM52" s="65"/>
      <c r="DN52" s="63"/>
      <c r="DO52" s="63"/>
      <c r="DP52" s="63"/>
      <c r="DQ52" s="63">
        <v>-22676</v>
      </c>
      <c r="DR52" s="63"/>
      <c r="DS52" s="61"/>
      <c r="DT52" s="61"/>
      <c r="DU52" s="61"/>
      <c r="DV52" s="61"/>
      <c r="DW52" s="63"/>
      <c r="DX52" s="95">
        <v>291407</v>
      </c>
      <c r="DY52" s="95"/>
      <c r="DZ52" s="95"/>
      <c r="EA52" s="95"/>
      <c r="EB52" s="95"/>
      <c r="EC52" s="111"/>
      <c r="ED52" s="111"/>
      <c r="EE52" s="111"/>
      <c r="EF52" s="111"/>
      <c r="EG52" s="111"/>
      <c r="EH52" s="111"/>
      <c r="EI52" s="111"/>
      <c r="EJ52" s="111"/>
      <c r="EK52" s="111"/>
      <c r="EL52" s="111"/>
      <c r="EM52" s="89">
        <v>103782</v>
      </c>
      <c r="EN52" s="89"/>
      <c r="EO52" s="89">
        <v>158935</v>
      </c>
    </row>
    <row r="53" spans="1:145" s="3" customFormat="1" x14ac:dyDescent="0.25">
      <c r="A53" s="4">
        <v>878</v>
      </c>
      <c r="B53" s="43" t="s">
        <v>46</v>
      </c>
      <c r="C53" s="77">
        <f t="shared" si="1"/>
        <v>33398684</v>
      </c>
      <c r="D53" s="61">
        <v>29834665</v>
      </c>
      <c r="E53" s="60"/>
      <c r="F53" s="63">
        <f>6303+3755+4472+2244+14988-165+5750+6721+2409+1947+8800+3239+4952+2376+924+1412-3644+14647+60</f>
        <v>81190</v>
      </c>
      <c r="G53" s="61"/>
      <c r="H53" s="63"/>
      <c r="I53" s="63">
        <v>354664</v>
      </c>
      <c r="J53" s="63">
        <v>3885</v>
      </c>
      <c r="K53" s="63">
        <v>855</v>
      </c>
      <c r="L53" s="63">
        <v>320148</v>
      </c>
      <c r="M53" s="63">
        <v>18677</v>
      </c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>
        <v>212350</v>
      </c>
      <c r="AB53" s="63">
        <v>263870</v>
      </c>
      <c r="AC53" s="63"/>
      <c r="AD53" s="63"/>
      <c r="AE53" s="63">
        <v>394032</v>
      </c>
      <c r="AF53" s="116">
        <v>301227</v>
      </c>
      <c r="AG53" s="63"/>
      <c r="AH53" s="63"/>
      <c r="AI53" s="63"/>
      <c r="AJ53" s="63"/>
      <c r="AK53" s="63"/>
      <c r="AL53" s="63"/>
      <c r="AM53" s="63"/>
      <c r="AN53" s="63">
        <v>4885</v>
      </c>
      <c r="AO53" s="63">
        <v>46844</v>
      </c>
      <c r="AP53" s="63">
        <v>164740</v>
      </c>
      <c r="AQ53" s="63">
        <v>11155</v>
      </c>
      <c r="AR53" s="61">
        <v>38249</v>
      </c>
      <c r="AS53" s="63"/>
      <c r="AT53" s="61">
        <v>80920</v>
      </c>
      <c r="AU53" s="63"/>
      <c r="AV53" s="63"/>
      <c r="AW53" s="61">
        <v>6000</v>
      </c>
      <c r="AX53" s="61"/>
      <c r="AY53" s="61"/>
      <c r="AZ53" s="61"/>
      <c r="BA53" s="61"/>
      <c r="BB53" s="117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3"/>
      <c r="BS53" s="63"/>
      <c r="BT53" s="63"/>
      <c r="BU53" s="63">
        <v>13757</v>
      </c>
      <c r="BV53" s="63"/>
      <c r="BW53" s="63"/>
      <c r="BX53" s="63"/>
      <c r="BY53" s="63"/>
      <c r="BZ53" s="63"/>
      <c r="CA53" s="63">
        <v>-12499</v>
      </c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>
        <v>58205</v>
      </c>
      <c r="CO53" s="118">
        <v>-810</v>
      </c>
      <c r="CP53" s="118"/>
      <c r="CQ53" s="63">
        <v>802</v>
      </c>
      <c r="CR53" s="63"/>
      <c r="CS53" s="63"/>
      <c r="CT53" s="63"/>
      <c r="CU53" s="63">
        <v>194000</v>
      </c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>
        <v>17164</v>
      </c>
      <c r="DJ53" s="63">
        <v>2</v>
      </c>
      <c r="DK53" s="63">
        <v>-2</v>
      </c>
      <c r="DL53" s="64">
        <v>24682</v>
      </c>
      <c r="DM53" s="65"/>
      <c r="DN53" s="63"/>
      <c r="DO53" s="63"/>
      <c r="DP53" s="63"/>
      <c r="DQ53" s="63">
        <v>-15787</v>
      </c>
      <c r="DR53" s="63"/>
      <c r="DS53" s="61"/>
      <c r="DT53" s="61">
        <v>-4791</v>
      </c>
      <c r="DU53" s="61"/>
      <c r="DV53" s="61"/>
      <c r="DW53" s="63"/>
      <c r="DX53" s="95">
        <v>216000</v>
      </c>
      <c r="DY53" s="95"/>
      <c r="DZ53" s="95"/>
      <c r="EA53" s="95"/>
      <c r="EB53" s="95"/>
      <c r="EC53" s="111"/>
      <c r="ED53" s="111"/>
      <c r="EE53" s="111"/>
      <c r="EF53" s="111"/>
      <c r="EG53" s="111"/>
      <c r="EH53" s="111"/>
      <c r="EI53" s="111"/>
      <c r="EJ53" s="111">
        <v>323936</v>
      </c>
      <c r="EK53" s="111"/>
      <c r="EL53" s="111"/>
      <c r="EM53" s="89">
        <v>128519</v>
      </c>
      <c r="EN53" s="89"/>
      <c r="EO53" s="89">
        <v>317150</v>
      </c>
    </row>
    <row r="54" spans="1:145" s="3" customFormat="1" x14ac:dyDescent="0.25">
      <c r="A54" s="4">
        <v>800</v>
      </c>
      <c r="B54" s="43" t="s">
        <v>47</v>
      </c>
      <c r="C54" s="77">
        <f t="shared" si="1"/>
        <v>33733767</v>
      </c>
      <c r="D54" s="61">
        <v>28263652</v>
      </c>
      <c r="E54" s="60"/>
      <c r="F54" s="63">
        <f>83957+82856+12052+9763+94142+74751+27453+2569+13275+941+3740+24505+7425+10321+53952+127259+2099+7868+1320+23324+2258+10314-11004-2688</f>
        <v>662452</v>
      </c>
      <c r="G54" s="118">
        <f>27988+7538+131+4153+5168+3254</f>
        <v>48232</v>
      </c>
      <c r="H54" s="63"/>
      <c r="I54" s="63">
        <v>166442</v>
      </c>
      <c r="J54" s="63">
        <v>2</v>
      </c>
      <c r="K54" s="63">
        <v>136042</v>
      </c>
      <c r="L54" s="63"/>
      <c r="M54" s="63">
        <v>9922</v>
      </c>
      <c r="N54" s="63"/>
      <c r="O54" s="63"/>
      <c r="P54" s="63">
        <v>1250</v>
      </c>
      <c r="Q54" s="63">
        <v>1250</v>
      </c>
      <c r="R54" s="63"/>
      <c r="S54" s="63"/>
      <c r="T54" s="63"/>
      <c r="U54" s="63"/>
      <c r="V54" s="63"/>
      <c r="W54" s="63"/>
      <c r="X54" s="63"/>
      <c r="Y54" s="63"/>
      <c r="Z54" s="63"/>
      <c r="AA54" s="63">
        <v>139104</v>
      </c>
      <c r="AB54" s="63">
        <v>641466</v>
      </c>
      <c r="AC54" s="63"/>
      <c r="AD54" s="63"/>
      <c r="AE54" s="63">
        <v>703408</v>
      </c>
      <c r="AF54" s="116">
        <v>1183706</v>
      </c>
      <c r="AG54" s="63"/>
      <c r="AH54" s="63"/>
      <c r="AI54" s="63"/>
      <c r="AJ54" s="63"/>
      <c r="AK54" s="63"/>
      <c r="AL54" s="63"/>
      <c r="AM54" s="63"/>
      <c r="AN54" s="63"/>
      <c r="AO54" s="63">
        <v>94878</v>
      </c>
      <c r="AP54" s="63">
        <v>333664</v>
      </c>
      <c r="AQ54" s="63">
        <v>32456</v>
      </c>
      <c r="AR54" s="61">
        <v>59534</v>
      </c>
      <c r="AS54" s="63"/>
      <c r="AT54" s="61">
        <v>174323</v>
      </c>
      <c r="AU54" s="63">
        <v>95000</v>
      </c>
      <c r="AV54" s="63"/>
      <c r="AW54" s="61">
        <v>8250</v>
      </c>
      <c r="AX54" s="61">
        <v>-2000</v>
      </c>
      <c r="AY54" s="61"/>
      <c r="AZ54" s="61"/>
      <c r="BA54" s="61"/>
      <c r="BB54" s="117"/>
      <c r="BC54" s="61"/>
      <c r="BD54" s="61">
        <v>-4250</v>
      </c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>
        <v>194000</v>
      </c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>
        <v>17726</v>
      </c>
      <c r="DJ54" s="63"/>
      <c r="DK54" s="63"/>
      <c r="DL54" s="64">
        <v>24056</v>
      </c>
      <c r="DM54" s="65"/>
      <c r="DN54" s="63"/>
      <c r="DO54" s="63"/>
      <c r="DP54" s="63"/>
      <c r="DQ54" s="63"/>
      <c r="DR54" s="63"/>
      <c r="DS54" s="61"/>
      <c r="DT54" s="61"/>
      <c r="DU54" s="61"/>
      <c r="DV54" s="61"/>
      <c r="DW54" s="63"/>
      <c r="DX54" s="95">
        <v>395681</v>
      </c>
      <c r="DY54" s="95"/>
      <c r="DZ54" s="95"/>
      <c r="EA54" s="95"/>
      <c r="EB54" s="95"/>
      <c r="EC54" s="111"/>
      <c r="ED54" s="111"/>
      <c r="EE54" s="111"/>
      <c r="EF54" s="111"/>
      <c r="EG54" s="111"/>
      <c r="EH54" s="111"/>
      <c r="EI54" s="111"/>
      <c r="EJ54" s="111"/>
      <c r="EK54" s="111">
        <v>-12076</v>
      </c>
      <c r="EL54" s="111">
        <v>49170</v>
      </c>
      <c r="EM54" s="89">
        <v>119895</v>
      </c>
      <c r="EN54" s="89"/>
      <c r="EO54" s="89">
        <v>196532</v>
      </c>
    </row>
    <row r="55" spans="1:145" s="3" customFormat="1" x14ac:dyDescent="0.25">
      <c r="A55" s="4">
        <v>880</v>
      </c>
      <c r="B55" s="43" t="s">
        <v>48</v>
      </c>
      <c r="C55" s="77">
        <f t="shared" si="1"/>
        <v>18164311</v>
      </c>
      <c r="D55" s="61">
        <v>15826176</v>
      </c>
      <c r="E55" s="60"/>
      <c r="F55" s="63">
        <f>4258+8960+14512+2850+11261</f>
        <v>41841</v>
      </c>
      <c r="G55" s="61"/>
      <c r="H55" s="63"/>
      <c r="I55" s="63">
        <v>141378</v>
      </c>
      <c r="J55" s="63">
        <v>4634</v>
      </c>
      <c r="K55" s="63">
        <v>73746</v>
      </c>
      <c r="L55" s="63">
        <v>29</v>
      </c>
      <c r="M55" s="63">
        <v>11853</v>
      </c>
      <c r="N55" s="63"/>
      <c r="O55" s="63"/>
      <c r="P55" s="63"/>
      <c r="Q55" s="63"/>
      <c r="R55" s="63"/>
      <c r="S55" s="63"/>
      <c r="T55" s="63"/>
      <c r="U55" s="63">
        <v>40000</v>
      </c>
      <c r="V55" s="63"/>
      <c r="W55" s="63"/>
      <c r="X55" s="63"/>
      <c r="Y55" s="63"/>
      <c r="Z55" s="63"/>
      <c r="AA55" s="63">
        <v>314394</v>
      </c>
      <c r="AB55" s="63">
        <v>524300</v>
      </c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>
        <v>65236</v>
      </c>
      <c r="AP55" s="63">
        <v>229418</v>
      </c>
      <c r="AQ55" s="63">
        <v>62359</v>
      </c>
      <c r="AR55" s="61"/>
      <c r="AS55" s="63"/>
      <c r="AT55" s="61">
        <v>190000</v>
      </c>
      <c r="AU55" s="63"/>
      <c r="AV55" s="63"/>
      <c r="AW55" s="61">
        <v>21285</v>
      </c>
      <c r="AX55" s="61"/>
      <c r="AY55" s="61"/>
      <c r="AZ55" s="61"/>
      <c r="BA55" s="61"/>
      <c r="BB55" s="117"/>
      <c r="BC55" s="61"/>
      <c r="BD55" s="61">
        <v>-19000</v>
      </c>
      <c r="BE55" s="61"/>
      <c r="BF55" s="61"/>
      <c r="BG55" s="118">
        <v>8500</v>
      </c>
      <c r="BH55" s="61"/>
      <c r="BI55" s="61"/>
      <c r="BJ55" s="61">
        <v>-4000</v>
      </c>
      <c r="BK55" s="61"/>
      <c r="BL55" s="61"/>
      <c r="BM55" s="61"/>
      <c r="BN55" s="61"/>
      <c r="BO55" s="61"/>
      <c r="BP55" s="61"/>
      <c r="BQ55" s="61"/>
      <c r="BR55" s="63"/>
      <c r="BS55" s="63"/>
      <c r="BT55" s="63"/>
      <c r="BU55" s="63"/>
      <c r="BV55" s="63"/>
      <c r="BW55" s="63">
        <v>19000</v>
      </c>
      <c r="BX55" s="63"/>
      <c r="BY55" s="63"/>
      <c r="BZ55" s="63"/>
      <c r="CA55" s="63">
        <v>-4438</v>
      </c>
      <c r="CB55" s="63"/>
      <c r="CC55" s="63"/>
      <c r="CD55" s="63"/>
      <c r="CE55" s="63">
        <v>122000</v>
      </c>
      <c r="CF55" s="63"/>
      <c r="CG55" s="63">
        <v>25000</v>
      </c>
      <c r="CH55" s="63">
        <v>-25000</v>
      </c>
      <c r="CI55" s="63"/>
      <c r="CJ55" s="63"/>
      <c r="CK55" s="63"/>
      <c r="CL55" s="63"/>
      <c r="CM55" s="63">
        <v>-25000</v>
      </c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>
        <v>9496</v>
      </c>
      <c r="DJ55" s="63"/>
      <c r="DK55" s="63"/>
      <c r="DL55" s="64">
        <v>22360</v>
      </c>
      <c r="DM55" s="65"/>
      <c r="DN55" s="63"/>
      <c r="DO55" s="63"/>
      <c r="DP55" s="63"/>
      <c r="DQ55" s="63"/>
      <c r="DR55" s="63"/>
      <c r="DS55" s="61"/>
      <c r="DT55" s="61"/>
      <c r="DU55" s="61"/>
      <c r="DV55" s="61"/>
      <c r="DW55" s="63"/>
      <c r="DX55" s="95">
        <v>215470</v>
      </c>
      <c r="DY55" s="95"/>
      <c r="DZ55" s="95"/>
      <c r="EA55" s="95"/>
      <c r="EB55" s="95"/>
      <c r="EC55" s="111"/>
      <c r="ED55" s="111"/>
      <c r="EE55" s="111"/>
      <c r="EF55" s="111"/>
      <c r="EG55" s="111"/>
      <c r="EH55" s="111"/>
      <c r="EI55" s="111"/>
      <c r="EJ55" s="111"/>
      <c r="EK55" s="111"/>
      <c r="EL55" s="111"/>
      <c r="EM55" s="89">
        <v>105375</v>
      </c>
      <c r="EN55" s="89"/>
      <c r="EO55" s="89">
        <v>167899</v>
      </c>
    </row>
    <row r="56" spans="1:145" s="3" customFormat="1" x14ac:dyDescent="0.25">
      <c r="A56" s="4">
        <v>882</v>
      </c>
      <c r="B56" s="43" t="s">
        <v>49</v>
      </c>
      <c r="C56" s="77">
        <f t="shared" si="1"/>
        <v>23727178</v>
      </c>
      <c r="D56" s="61">
        <v>20151376</v>
      </c>
      <c r="E56" s="60"/>
      <c r="F56" s="63">
        <f>5280+675+12320+142+1978+10120+5712+7150-2310-3850</f>
        <v>37217</v>
      </c>
      <c r="G56" s="118">
        <f>725+2649</f>
        <v>3374</v>
      </c>
      <c r="H56" s="63"/>
      <c r="I56" s="63">
        <v>446202</v>
      </c>
      <c r="J56" s="63">
        <v>3075</v>
      </c>
      <c r="K56" s="63">
        <v>24249</v>
      </c>
      <c r="L56" s="63">
        <v>146235</v>
      </c>
      <c r="M56" s="63">
        <v>14995</v>
      </c>
      <c r="N56" s="63"/>
      <c r="O56" s="63"/>
      <c r="P56" s="63">
        <v>1250</v>
      </c>
      <c r="Q56" s="63">
        <v>1250</v>
      </c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>
        <v>215753</v>
      </c>
      <c r="AC56" s="63"/>
      <c r="AD56" s="63"/>
      <c r="AE56" s="63">
        <v>514681</v>
      </c>
      <c r="AF56" s="116">
        <v>518604</v>
      </c>
      <c r="AG56" s="63"/>
      <c r="AH56" s="63"/>
      <c r="AI56" s="63"/>
      <c r="AJ56" s="63"/>
      <c r="AK56" s="63"/>
      <c r="AL56" s="63"/>
      <c r="AM56" s="63"/>
      <c r="AN56" s="63"/>
      <c r="AO56" s="63">
        <v>31495</v>
      </c>
      <c r="AP56" s="63">
        <v>110762</v>
      </c>
      <c r="AQ56" s="63">
        <v>8865</v>
      </c>
      <c r="AR56" s="61">
        <v>33794</v>
      </c>
      <c r="AS56" s="63"/>
      <c r="AT56" s="61">
        <v>152992</v>
      </c>
      <c r="AU56" s="63"/>
      <c r="AV56" s="63">
        <v>7</v>
      </c>
      <c r="AW56" s="61"/>
      <c r="AX56" s="61"/>
      <c r="AY56" s="61"/>
      <c r="AZ56" s="61"/>
      <c r="BA56" s="61"/>
      <c r="BB56" s="117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O56" s="61">
        <v>-3500</v>
      </c>
      <c r="BP56" s="61"/>
      <c r="BQ56" s="61"/>
      <c r="BR56" s="63"/>
      <c r="BS56" s="63"/>
      <c r="BT56" s="63"/>
      <c r="BU56" s="63">
        <v>85630</v>
      </c>
      <c r="BV56" s="63">
        <v>-10615</v>
      </c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  <c r="CO56" s="63"/>
      <c r="CP56" s="63"/>
      <c r="CQ56" s="63"/>
      <c r="CR56" s="63"/>
      <c r="CS56" s="63"/>
      <c r="CT56" s="63"/>
      <c r="CU56" s="63"/>
      <c r="CV56" s="63"/>
      <c r="CW56" s="63"/>
      <c r="CX56" s="63">
        <v>-12000</v>
      </c>
      <c r="CY56" s="63"/>
      <c r="CZ56" s="63"/>
      <c r="DA56" s="63"/>
      <c r="DB56" s="63"/>
      <c r="DC56" s="63"/>
      <c r="DD56" s="63">
        <v>84029</v>
      </c>
      <c r="DE56" s="63"/>
      <c r="DF56" s="63">
        <v>27508</v>
      </c>
      <c r="DG56" s="63">
        <v>574424</v>
      </c>
      <c r="DH56" s="63"/>
      <c r="DI56" s="63">
        <v>13524</v>
      </c>
      <c r="DJ56" s="63"/>
      <c r="DK56" s="63"/>
      <c r="DL56" s="64">
        <v>23056</v>
      </c>
      <c r="DM56" s="65"/>
      <c r="DN56" s="63"/>
      <c r="DO56" s="63"/>
      <c r="DP56" s="63"/>
      <c r="DQ56" s="63"/>
      <c r="DR56" s="63"/>
      <c r="DS56" s="61"/>
      <c r="DT56" s="61"/>
      <c r="DU56" s="61"/>
      <c r="DV56" s="61"/>
      <c r="DW56" s="63"/>
      <c r="DX56" s="95">
        <v>152725</v>
      </c>
      <c r="DY56" s="95"/>
      <c r="DZ56" s="95"/>
      <c r="EA56" s="95"/>
      <c r="EB56" s="95"/>
      <c r="EC56" s="111"/>
      <c r="ED56" s="111"/>
      <c r="EE56" s="111"/>
      <c r="EF56" s="111"/>
      <c r="EG56" s="111"/>
      <c r="EH56" s="111"/>
      <c r="EI56" s="111"/>
      <c r="EJ56" s="111"/>
      <c r="EK56" s="111"/>
      <c r="EL56" s="111">
        <v>182044</v>
      </c>
      <c r="EM56" s="89">
        <v>39156</v>
      </c>
      <c r="EN56" s="89"/>
      <c r="EO56" s="89">
        <v>155021</v>
      </c>
    </row>
    <row r="57" spans="1:145" s="3" customFormat="1" x14ac:dyDescent="0.25">
      <c r="A57" s="4">
        <v>883</v>
      </c>
      <c r="B57" s="43" t="s">
        <v>50</v>
      </c>
      <c r="C57" s="77">
        <f t="shared" si="1"/>
        <v>23100946</v>
      </c>
      <c r="D57" s="61">
        <v>21206796</v>
      </c>
      <c r="E57" s="60"/>
      <c r="F57" s="63">
        <f>12760+12540+1155+1540</f>
        <v>27995</v>
      </c>
      <c r="G57" s="61"/>
      <c r="H57" s="63"/>
      <c r="I57" s="63">
        <v>421810</v>
      </c>
      <c r="J57" s="63"/>
      <c r="K57" s="63"/>
      <c r="L57" s="63"/>
      <c r="M57" s="63">
        <v>19305</v>
      </c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>
        <v>116532</v>
      </c>
      <c r="AC57" s="63"/>
      <c r="AD57" s="63"/>
      <c r="AE57" s="63"/>
      <c r="AF57" s="116">
        <v>397283</v>
      </c>
      <c r="AG57" s="63"/>
      <c r="AH57" s="63"/>
      <c r="AI57" s="63"/>
      <c r="AJ57" s="63"/>
      <c r="AK57" s="63"/>
      <c r="AL57" s="63"/>
      <c r="AM57" s="63"/>
      <c r="AN57" s="63"/>
      <c r="AO57" s="63">
        <v>48799</v>
      </c>
      <c r="AP57" s="63">
        <v>171613</v>
      </c>
      <c r="AQ57" s="63">
        <v>21488</v>
      </c>
      <c r="AR57" s="61"/>
      <c r="AS57" s="63"/>
      <c r="AT57" s="61"/>
      <c r="AU57" s="63"/>
      <c r="AV57" s="63"/>
      <c r="AW57" s="61">
        <v>5435</v>
      </c>
      <c r="AX57" s="61"/>
      <c r="AY57" s="61"/>
      <c r="AZ57" s="61"/>
      <c r="BA57" s="61"/>
      <c r="BB57" s="61"/>
      <c r="BC57" s="61"/>
      <c r="BD57" s="61">
        <v>-5435</v>
      </c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3"/>
      <c r="BS57" s="63"/>
      <c r="BT57" s="63"/>
      <c r="BU57" s="63">
        <v>51079</v>
      </c>
      <c r="BV57" s="63">
        <v>-46868</v>
      </c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  <c r="CO57" s="63"/>
      <c r="CP57" s="63"/>
      <c r="CQ57" s="63"/>
      <c r="CR57" s="63"/>
      <c r="CS57" s="63"/>
      <c r="CT57" s="63"/>
      <c r="CU57" s="63">
        <v>194000</v>
      </c>
      <c r="CV57" s="63"/>
      <c r="CW57" s="63"/>
      <c r="CX57" s="63"/>
      <c r="CY57" s="63"/>
      <c r="CZ57" s="63">
        <v>-3000</v>
      </c>
      <c r="DA57" s="63"/>
      <c r="DB57" s="63"/>
      <c r="DC57" s="63"/>
      <c r="DD57" s="63"/>
      <c r="DE57" s="63"/>
      <c r="DF57" s="63"/>
      <c r="DG57" s="63"/>
      <c r="DH57" s="63"/>
      <c r="DI57" s="63">
        <v>16892</v>
      </c>
      <c r="DJ57" s="63"/>
      <c r="DK57" s="63"/>
      <c r="DL57" s="64">
        <v>23174</v>
      </c>
      <c r="DM57" s="65"/>
      <c r="DN57" s="63"/>
      <c r="DO57" s="63"/>
      <c r="DP57" s="63"/>
      <c r="DQ57" s="63">
        <v>-9073</v>
      </c>
      <c r="DR57" s="63"/>
      <c r="DS57" s="61"/>
      <c r="DT57" s="61"/>
      <c r="DU57" s="61"/>
      <c r="DV57" s="61"/>
      <c r="DW57" s="63"/>
      <c r="DX57" s="95">
        <v>96113</v>
      </c>
      <c r="DY57" s="95"/>
      <c r="DZ57" s="95"/>
      <c r="EA57" s="95"/>
      <c r="EB57" s="95"/>
      <c r="EC57" s="111"/>
      <c r="ED57" s="111"/>
      <c r="EE57" s="111"/>
      <c r="EF57" s="111"/>
      <c r="EG57" s="111"/>
      <c r="EH57" s="111"/>
      <c r="EI57" s="111"/>
      <c r="EJ57" s="111">
        <v>29011</v>
      </c>
      <c r="EK57" s="111"/>
      <c r="EL57" s="111">
        <v>24462</v>
      </c>
      <c r="EM57" s="89">
        <v>63103</v>
      </c>
      <c r="EN57" s="89"/>
      <c r="EO57" s="89">
        <v>230432</v>
      </c>
    </row>
    <row r="58" spans="1:145" s="3" customFormat="1" x14ac:dyDescent="0.25">
      <c r="A58" s="4">
        <v>884</v>
      </c>
      <c r="B58" s="43" t="s">
        <v>51</v>
      </c>
      <c r="C58" s="77">
        <f t="shared" si="1"/>
        <v>26869577</v>
      </c>
      <c r="D58" s="61">
        <v>23281089</v>
      </c>
      <c r="E58" s="60"/>
      <c r="F58" s="63">
        <f>5182+4290+3881+2086+1568+6697+1869+2860+5166+1769+220+17589+1760+2970-828-451</f>
        <v>56628</v>
      </c>
      <c r="G58" s="61"/>
      <c r="H58" s="63"/>
      <c r="I58" s="63">
        <v>158981</v>
      </c>
      <c r="J58" s="63">
        <v>18496</v>
      </c>
      <c r="K58" s="63">
        <v>57948</v>
      </c>
      <c r="L58" s="63">
        <v>459</v>
      </c>
      <c r="M58" s="63">
        <v>19081</v>
      </c>
      <c r="N58" s="63"/>
      <c r="O58" s="63"/>
      <c r="P58" s="63">
        <v>1250</v>
      </c>
      <c r="Q58" s="63">
        <v>1250</v>
      </c>
      <c r="R58" s="63"/>
      <c r="S58" s="63"/>
      <c r="T58" s="63"/>
      <c r="U58" s="63"/>
      <c r="V58" s="63"/>
      <c r="W58" s="63"/>
      <c r="X58" s="63"/>
      <c r="Y58" s="63"/>
      <c r="Z58" s="63">
        <v>295000</v>
      </c>
      <c r="AA58" s="63">
        <v>400000</v>
      </c>
      <c r="AB58" s="63">
        <v>5269</v>
      </c>
      <c r="AC58" s="63"/>
      <c r="AD58" s="63"/>
      <c r="AE58" s="63">
        <v>127533</v>
      </c>
      <c r="AF58" s="116">
        <v>8968</v>
      </c>
      <c r="AG58" s="63"/>
      <c r="AH58" s="63">
        <v>34166</v>
      </c>
      <c r="AI58" s="63"/>
      <c r="AJ58" s="63"/>
      <c r="AK58" s="63"/>
      <c r="AL58" s="63"/>
      <c r="AM58" s="63"/>
      <c r="AN58" s="63"/>
      <c r="AO58" s="63">
        <v>52789</v>
      </c>
      <c r="AP58" s="63">
        <v>185647</v>
      </c>
      <c r="AQ58" s="63">
        <v>15627</v>
      </c>
      <c r="AR58" s="61"/>
      <c r="AS58" s="63"/>
      <c r="AT58" s="61"/>
      <c r="AU58" s="63"/>
      <c r="AV58" s="63">
        <v>1131275</v>
      </c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3"/>
      <c r="BS58" s="63"/>
      <c r="BT58" s="63"/>
      <c r="BU58" s="63">
        <v>202918</v>
      </c>
      <c r="BV58" s="63"/>
      <c r="BW58" s="63">
        <v>48000</v>
      </c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  <c r="CO58" s="63"/>
      <c r="CP58" s="63"/>
      <c r="CQ58" s="63"/>
      <c r="CR58" s="63"/>
      <c r="CS58" s="63"/>
      <c r="CT58" s="63"/>
      <c r="CU58" s="63"/>
      <c r="CV58" s="63"/>
      <c r="CW58" s="63"/>
      <c r="CX58" s="63"/>
      <c r="CY58" s="63"/>
      <c r="CZ58" s="63">
        <v>-24607</v>
      </c>
      <c r="DA58" s="63"/>
      <c r="DB58" s="63"/>
      <c r="DC58" s="63"/>
      <c r="DD58" s="63"/>
      <c r="DE58" s="63"/>
      <c r="DF58" s="63"/>
      <c r="DG58" s="63"/>
      <c r="DH58" s="63"/>
      <c r="DI58" s="63">
        <v>12422</v>
      </c>
      <c r="DJ58" s="63"/>
      <c r="DK58" s="63"/>
      <c r="DL58" s="64">
        <v>23490</v>
      </c>
      <c r="DM58" s="65"/>
      <c r="DN58" s="63"/>
      <c r="DO58" s="63"/>
      <c r="DP58" s="63"/>
      <c r="DQ58" s="63"/>
      <c r="DR58" s="63"/>
      <c r="DS58" s="61"/>
      <c r="DT58" s="61"/>
      <c r="DU58" s="61"/>
      <c r="DV58" s="61"/>
      <c r="DW58" s="63"/>
      <c r="DX58" s="95">
        <v>412411</v>
      </c>
      <c r="DY58" s="95"/>
      <c r="DZ58" s="95"/>
      <c r="EA58" s="95"/>
      <c r="EB58" s="95"/>
      <c r="EC58" s="111"/>
      <c r="ED58" s="111"/>
      <c r="EE58" s="111"/>
      <c r="EF58" s="111"/>
      <c r="EG58" s="111"/>
      <c r="EH58" s="111"/>
      <c r="EI58" s="111"/>
      <c r="EJ58" s="111">
        <v>322</v>
      </c>
      <c r="EK58" s="111"/>
      <c r="EL58" s="111"/>
      <c r="EM58" s="89">
        <v>115595</v>
      </c>
      <c r="EN58" s="89"/>
      <c r="EO58" s="89">
        <v>227570</v>
      </c>
    </row>
    <row r="59" spans="1:145" s="3" customFormat="1" x14ac:dyDescent="0.25">
      <c r="A59" s="4">
        <v>888</v>
      </c>
      <c r="B59" s="43" t="s">
        <v>52</v>
      </c>
      <c r="C59" s="77">
        <f t="shared" si="1"/>
        <v>14449405</v>
      </c>
      <c r="D59" s="61">
        <v>11241953</v>
      </c>
      <c r="E59" s="60"/>
      <c r="F59" s="63"/>
      <c r="G59" s="61"/>
      <c r="H59" s="63"/>
      <c r="I59" s="63">
        <v>1398394</v>
      </c>
      <c r="J59" s="63">
        <v>9094</v>
      </c>
      <c r="K59" s="63"/>
      <c r="L59" s="63"/>
      <c r="M59" s="63">
        <v>7228</v>
      </c>
      <c r="N59" s="63"/>
      <c r="O59" s="63"/>
      <c r="P59" s="63">
        <v>1250</v>
      </c>
      <c r="Q59" s="63">
        <v>1250</v>
      </c>
      <c r="R59" s="63"/>
      <c r="S59" s="63"/>
      <c r="T59" s="63"/>
      <c r="U59" s="63"/>
      <c r="V59" s="63"/>
      <c r="W59" s="63"/>
      <c r="X59" s="63"/>
      <c r="Y59" s="63"/>
      <c r="Z59" s="63"/>
      <c r="AA59" s="63">
        <v>319142</v>
      </c>
      <c r="AB59" s="63">
        <v>401217</v>
      </c>
      <c r="AC59" s="63"/>
      <c r="AD59" s="63"/>
      <c r="AE59" s="63">
        <v>350825</v>
      </c>
      <c r="AF59" s="116">
        <v>97902</v>
      </c>
      <c r="AG59" s="63"/>
      <c r="AH59" s="63"/>
      <c r="AI59" s="63"/>
      <c r="AJ59" s="63"/>
      <c r="AK59" s="63"/>
      <c r="AL59" s="63"/>
      <c r="AM59" s="63"/>
      <c r="AN59" s="63"/>
      <c r="AO59" s="63">
        <v>27622</v>
      </c>
      <c r="AP59" s="63">
        <v>97140</v>
      </c>
      <c r="AQ59" s="63">
        <v>6575</v>
      </c>
      <c r="AR59" s="61">
        <v>34522</v>
      </c>
      <c r="AS59" s="63"/>
      <c r="AT59" s="61">
        <v>123554</v>
      </c>
      <c r="AU59" s="63"/>
      <c r="AV59" s="63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3"/>
      <c r="BS59" s="63"/>
      <c r="BT59" s="63"/>
      <c r="BU59" s="63">
        <v>1049</v>
      </c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  <c r="CO59" s="63"/>
      <c r="CP59" s="63"/>
      <c r="CQ59" s="63"/>
      <c r="CR59" s="63"/>
      <c r="CS59" s="118">
        <v>47796</v>
      </c>
      <c r="CT59" s="118"/>
      <c r="CU59" s="63"/>
      <c r="CV59" s="63"/>
      <c r="CW59" s="63"/>
      <c r="CX59" s="63"/>
      <c r="CY59" s="63"/>
      <c r="CZ59" s="63"/>
      <c r="DA59" s="63"/>
      <c r="DB59" s="63"/>
      <c r="DC59" s="63"/>
      <c r="DD59" s="63"/>
      <c r="DE59" s="63"/>
      <c r="DF59" s="63">
        <v>11634</v>
      </c>
      <c r="DG59" s="63">
        <v>17929</v>
      </c>
      <c r="DH59" s="63"/>
      <c r="DI59" s="63">
        <v>5246</v>
      </c>
      <c r="DJ59" s="63"/>
      <c r="DK59" s="63"/>
      <c r="DL59" s="64">
        <v>21409</v>
      </c>
      <c r="DM59" s="65"/>
      <c r="DN59" s="63"/>
      <c r="DO59" s="63"/>
      <c r="DP59" s="63"/>
      <c r="DQ59" s="63"/>
      <c r="DR59" s="63"/>
      <c r="DS59" s="61"/>
      <c r="DT59" s="61">
        <v>-5000</v>
      </c>
      <c r="DU59" s="61"/>
      <c r="DV59" s="61">
        <v>-7500</v>
      </c>
      <c r="DW59" s="63"/>
      <c r="DX59" s="95">
        <v>132858</v>
      </c>
      <c r="DY59" s="95"/>
      <c r="DZ59" s="95"/>
      <c r="EA59" s="95"/>
      <c r="EB59" s="95"/>
      <c r="EC59" s="111"/>
      <c r="ED59" s="111"/>
      <c r="EE59" s="111"/>
      <c r="EF59" s="111"/>
      <c r="EG59" s="111"/>
      <c r="EH59" s="111"/>
      <c r="EI59" s="111"/>
      <c r="EJ59" s="111">
        <v>15063</v>
      </c>
      <c r="EK59" s="111"/>
      <c r="EL59" s="111"/>
      <c r="EM59" s="89"/>
      <c r="EN59" s="89"/>
      <c r="EO59" s="89">
        <v>91253</v>
      </c>
    </row>
    <row r="60" spans="1:145" s="3" customFormat="1" x14ac:dyDescent="0.25">
      <c r="A60" s="4">
        <v>889</v>
      </c>
      <c r="B60" s="43" t="s">
        <v>53</v>
      </c>
      <c r="C60" s="77">
        <f t="shared" si="1"/>
        <v>26168559</v>
      </c>
      <c r="D60" s="61">
        <v>22984220</v>
      </c>
      <c r="E60" s="60"/>
      <c r="F60" s="63">
        <f>825+7656+705+384+80+4692+34+9537+4510+462-660+880+10596+119-7656-248-2852+770</f>
        <v>29834</v>
      </c>
      <c r="G60" s="61"/>
      <c r="H60" s="63"/>
      <c r="I60" s="63">
        <v>743041</v>
      </c>
      <c r="J60" s="63">
        <v>25244</v>
      </c>
      <c r="K60" s="63">
        <v>11891</v>
      </c>
      <c r="L60" s="63">
        <v>3</v>
      </c>
      <c r="M60" s="63">
        <v>17914</v>
      </c>
      <c r="N60" s="63"/>
      <c r="O60" s="63"/>
      <c r="P60" s="63"/>
      <c r="Q60" s="63"/>
      <c r="R60" s="63"/>
      <c r="S60" s="63">
        <v>10000</v>
      </c>
      <c r="T60" s="63"/>
      <c r="U60" s="63"/>
      <c r="V60" s="63"/>
      <c r="W60" s="63"/>
      <c r="X60" s="63"/>
      <c r="Y60" s="63"/>
      <c r="Z60" s="63"/>
      <c r="AA60" s="63">
        <v>400000</v>
      </c>
      <c r="AB60" s="63">
        <v>455924</v>
      </c>
      <c r="AC60" s="63"/>
      <c r="AD60" s="63"/>
      <c r="AE60" s="63"/>
      <c r="AF60" s="116">
        <v>85786</v>
      </c>
      <c r="AG60" s="63"/>
      <c r="AH60" s="63"/>
      <c r="AI60" s="63"/>
      <c r="AJ60" s="63"/>
      <c r="AK60" s="63"/>
      <c r="AL60" s="63"/>
      <c r="AM60" s="63"/>
      <c r="AN60" s="63"/>
      <c r="AO60" s="63">
        <v>25099</v>
      </c>
      <c r="AP60" s="63">
        <v>88267</v>
      </c>
      <c r="AQ60" s="63">
        <v>17310</v>
      </c>
      <c r="AR60" s="61">
        <v>33598</v>
      </c>
      <c r="AS60" s="63"/>
      <c r="AT60" s="61"/>
      <c r="AU60" s="63"/>
      <c r="AV60" s="63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3"/>
      <c r="BS60" s="63"/>
      <c r="BT60" s="63"/>
      <c r="BU60" s="63">
        <v>43571</v>
      </c>
      <c r="BV60" s="63"/>
      <c r="BW60" s="63"/>
      <c r="BX60" s="63"/>
      <c r="BY60" s="63"/>
      <c r="BZ60" s="63"/>
      <c r="CA60" s="63">
        <v>-15131</v>
      </c>
      <c r="CB60" s="63"/>
      <c r="CC60" s="63"/>
      <c r="CD60" s="63"/>
      <c r="CE60" s="63"/>
      <c r="CF60" s="63"/>
      <c r="CG60" s="63"/>
      <c r="CH60" s="63"/>
      <c r="CI60" s="63"/>
      <c r="CJ60" s="63">
        <v>510064</v>
      </c>
      <c r="CK60" s="63"/>
      <c r="CL60" s="63"/>
      <c r="CM60" s="63"/>
      <c r="CN60" s="63"/>
      <c r="CO60" s="63"/>
      <c r="CP60" s="63"/>
      <c r="CQ60" s="63"/>
      <c r="CR60" s="63"/>
      <c r="CS60" s="63"/>
      <c r="CT60" s="63"/>
      <c r="CU60" s="63"/>
      <c r="CV60" s="63"/>
      <c r="CW60" s="63"/>
      <c r="CX60" s="63"/>
      <c r="CY60" s="63"/>
      <c r="CZ60" s="63"/>
      <c r="DA60" s="63"/>
      <c r="DB60" s="63"/>
      <c r="DC60" s="63"/>
      <c r="DD60" s="63"/>
      <c r="DE60" s="63"/>
      <c r="DF60" s="63"/>
      <c r="DG60" s="63"/>
      <c r="DH60" s="63"/>
      <c r="DI60" s="63">
        <v>12080</v>
      </c>
      <c r="DJ60" s="63"/>
      <c r="DK60" s="63"/>
      <c r="DL60" s="64">
        <v>23364</v>
      </c>
      <c r="DM60" s="65"/>
      <c r="DN60" s="118">
        <v>-13364</v>
      </c>
      <c r="DO60" s="63"/>
      <c r="DP60" s="63"/>
      <c r="DQ60" s="63">
        <v>-3056</v>
      </c>
      <c r="DR60" s="63"/>
      <c r="DS60" s="61"/>
      <c r="DT60" s="61"/>
      <c r="DU60" s="61"/>
      <c r="DV60" s="61"/>
      <c r="DW60" s="63"/>
      <c r="DX60" s="95">
        <v>186186</v>
      </c>
      <c r="DY60" s="95"/>
      <c r="DZ60" s="95"/>
      <c r="EA60" s="95"/>
      <c r="EB60" s="95"/>
      <c r="EC60" s="111"/>
      <c r="ED60" s="111"/>
      <c r="EE60" s="111"/>
      <c r="EF60" s="111"/>
      <c r="EG60" s="111"/>
      <c r="EH60" s="111"/>
      <c r="EI60" s="111"/>
      <c r="EJ60" s="111"/>
      <c r="EK60" s="111"/>
      <c r="EL60" s="111">
        <v>164077</v>
      </c>
      <c r="EM60" s="89">
        <v>74218</v>
      </c>
      <c r="EN60" s="89"/>
      <c r="EO60" s="89">
        <v>258419</v>
      </c>
    </row>
    <row r="61" spans="1:145" s="3" customFormat="1" x14ac:dyDescent="0.25">
      <c r="A61" s="4">
        <v>890</v>
      </c>
      <c r="B61" s="43" t="s">
        <v>54</v>
      </c>
      <c r="C61" s="77">
        <f t="shared" si="1"/>
        <v>185241358</v>
      </c>
      <c r="D61" s="61">
        <v>169372489</v>
      </c>
      <c r="E61" s="60"/>
      <c r="F61" s="63">
        <f>184319+56198+99114+51444+59270+14526+134519+2082+63941+131108+4917+16189+63865+3683+677+2768+57648+29742+48688+27388-3608+71089+108349+12510+2130+17131+78513+52863+128627+39320+65880+4961+22770+18117+8179-5467-44714</f>
        <v>1628736</v>
      </c>
      <c r="G61" s="61"/>
      <c r="H61" s="63"/>
      <c r="I61" s="63">
        <v>1077402</v>
      </c>
      <c r="J61" s="63">
        <v>134699</v>
      </c>
      <c r="K61" s="63">
        <v>29557</v>
      </c>
      <c r="L61" s="63">
        <v>6</v>
      </c>
      <c r="M61" s="63">
        <v>98682</v>
      </c>
      <c r="N61" s="63"/>
      <c r="O61" s="63"/>
      <c r="P61" s="63"/>
      <c r="Q61" s="63"/>
      <c r="R61" s="63"/>
      <c r="S61" s="63">
        <v>10000</v>
      </c>
      <c r="T61" s="63"/>
      <c r="U61" s="63"/>
      <c r="V61" s="63"/>
      <c r="W61" s="63"/>
      <c r="X61" s="63"/>
      <c r="Y61" s="63"/>
      <c r="Z61" s="63">
        <v>210000</v>
      </c>
      <c r="AA61" s="63">
        <v>392812</v>
      </c>
      <c r="AB61" s="63">
        <v>540639</v>
      </c>
      <c r="AC61" s="63"/>
      <c r="AD61" s="63"/>
      <c r="AE61" s="63"/>
      <c r="AF61" s="116">
        <v>1327244</v>
      </c>
      <c r="AG61" s="63"/>
      <c r="AH61" s="63"/>
      <c r="AI61" s="63"/>
      <c r="AJ61" s="63"/>
      <c r="AK61" s="63"/>
      <c r="AL61" s="63"/>
      <c r="AM61" s="63"/>
      <c r="AN61" s="63"/>
      <c r="AO61" s="63">
        <v>423383</v>
      </c>
      <c r="AP61" s="63">
        <v>1488935</v>
      </c>
      <c r="AQ61" s="63">
        <v>43405</v>
      </c>
      <c r="AR61" s="61">
        <v>109773</v>
      </c>
      <c r="AS61" s="63"/>
      <c r="AT61" s="61">
        <v>86298</v>
      </c>
      <c r="AU61" s="63"/>
      <c r="AV61" s="63"/>
      <c r="AW61" s="61">
        <v>20117</v>
      </c>
      <c r="AX61" s="61"/>
      <c r="AY61" s="61"/>
      <c r="AZ61" s="61"/>
      <c r="BA61" s="61"/>
      <c r="BB61" s="118">
        <v>-20117</v>
      </c>
      <c r="BC61" s="61"/>
      <c r="BD61" s="118"/>
      <c r="BE61" s="61"/>
      <c r="BF61" s="61"/>
      <c r="BG61" s="61"/>
      <c r="BH61" s="61"/>
      <c r="BI61" s="61">
        <v>190000</v>
      </c>
      <c r="BJ61" s="61"/>
      <c r="BK61" s="61"/>
      <c r="BL61" s="61"/>
      <c r="BM61" s="61"/>
      <c r="BN61" s="61"/>
      <c r="BO61" s="61"/>
      <c r="BP61" s="61"/>
      <c r="BQ61" s="61"/>
      <c r="BR61" s="63">
        <v>1610780</v>
      </c>
      <c r="BS61" s="63"/>
      <c r="BT61" s="63"/>
      <c r="BU61" s="63">
        <v>5000</v>
      </c>
      <c r="BV61" s="63">
        <v>-5000</v>
      </c>
      <c r="BW61" s="63"/>
      <c r="BX61" s="63"/>
      <c r="BY61" s="63"/>
      <c r="BZ61" s="63"/>
      <c r="CA61" s="63"/>
      <c r="CB61" s="63"/>
      <c r="CC61" s="63"/>
      <c r="CD61" s="63"/>
      <c r="CE61" s="63"/>
      <c r="CF61" s="63"/>
      <c r="CG61" s="63"/>
      <c r="CH61" s="63"/>
      <c r="CI61" s="63"/>
      <c r="CJ61" s="63">
        <v>1367411</v>
      </c>
      <c r="CK61" s="63"/>
      <c r="CL61" s="63"/>
      <c r="CM61" s="63"/>
      <c r="CN61" s="63"/>
      <c r="CO61" s="63"/>
      <c r="CP61" s="63"/>
      <c r="CQ61" s="63"/>
      <c r="CR61" s="63"/>
      <c r="CS61" s="63"/>
      <c r="CT61" s="63"/>
      <c r="CU61" s="63"/>
      <c r="CV61" s="63"/>
      <c r="CW61" s="63"/>
      <c r="CX61" s="63"/>
      <c r="CY61" s="63"/>
      <c r="CZ61" s="63"/>
      <c r="DA61" s="63"/>
      <c r="DB61" s="63"/>
      <c r="DC61" s="63"/>
      <c r="DD61" s="63"/>
      <c r="DE61" s="63"/>
      <c r="DF61" s="63"/>
      <c r="DG61" s="63"/>
      <c r="DH61" s="63"/>
      <c r="DI61" s="63">
        <v>72174</v>
      </c>
      <c r="DJ61" s="63"/>
      <c r="DK61" s="63"/>
      <c r="DL61" s="64">
        <v>48183</v>
      </c>
      <c r="DM61" s="65"/>
      <c r="DN61" s="63"/>
      <c r="DO61" s="63"/>
      <c r="DP61" s="63">
        <v>20000</v>
      </c>
      <c r="DQ61" s="63"/>
      <c r="DR61" s="63"/>
      <c r="DS61" s="61"/>
      <c r="DT61" s="61"/>
      <c r="DU61" s="61"/>
      <c r="DV61" s="61"/>
      <c r="DW61" s="63"/>
      <c r="DX61" s="95">
        <v>2941932</v>
      </c>
      <c r="DY61" s="111">
        <v>-61449</v>
      </c>
      <c r="DZ61" s="111"/>
      <c r="EA61" s="111"/>
      <c r="EB61" s="111">
        <v>-22027</v>
      </c>
      <c r="EC61" s="111"/>
      <c r="ED61" s="111">
        <v>-14344</v>
      </c>
      <c r="EE61" s="111">
        <v>363</v>
      </c>
      <c r="EF61" s="111"/>
      <c r="EG61" s="111"/>
      <c r="EH61" s="111"/>
      <c r="EI61" s="111"/>
      <c r="EJ61" s="111">
        <v>177277</v>
      </c>
      <c r="EK61" s="111"/>
      <c r="EL61" s="111"/>
      <c r="EM61" s="89">
        <v>337231</v>
      </c>
      <c r="EN61" s="89"/>
      <c r="EO61" s="89">
        <v>1599767</v>
      </c>
    </row>
    <row r="62" spans="1:145" s="3" customFormat="1" x14ac:dyDescent="0.25">
      <c r="A62" s="4">
        <v>892</v>
      </c>
      <c r="B62" s="43" t="s">
        <v>55</v>
      </c>
      <c r="C62" s="77">
        <f t="shared" si="1"/>
        <v>28993400</v>
      </c>
      <c r="D62" s="61">
        <v>26581554</v>
      </c>
      <c r="E62" s="60"/>
      <c r="F62" s="63">
        <f>17703+768+140</f>
        <v>18611</v>
      </c>
      <c r="G62" s="61"/>
      <c r="H62" s="63"/>
      <c r="I62" s="63">
        <v>182992</v>
      </c>
      <c r="J62" s="63">
        <v>12214</v>
      </c>
      <c r="K62" s="63">
        <v>144680</v>
      </c>
      <c r="L62" s="63">
        <v>9</v>
      </c>
      <c r="M62" s="63">
        <v>25277</v>
      </c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>
        <v>19000</v>
      </c>
      <c r="Y62" s="63"/>
      <c r="Z62" s="63"/>
      <c r="AA62" s="63">
        <v>181709</v>
      </c>
      <c r="AB62" s="63">
        <v>316156</v>
      </c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>
        <v>88689</v>
      </c>
      <c r="AP62" s="63">
        <v>311896</v>
      </c>
      <c r="AQ62" s="63"/>
      <c r="AR62" s="61"/>
      <c r="AS62" s="63"/>
      <c r="AT62" s="61">
        <v>93000</v>
      </c>
      <c r="AU62" s="63"/>
      <c r="AV62" s="63"/>
      <c r="AW62" s="61">
        <v>8000</v>
      </c>
      <c r="AX62" s="61"/>
      <c r="AY62" s="61"/>
      <c r="AZ62" s="61"/>
      <c r="BA62" s="61"/>
      <c r="BB62" s="61"/>
      <c r="BC62" s="61"/>
      <c r="BD62" s="61">
        <v>-6000</v>
      </c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3"/>
      <c r="BS62" s="63"/>
      <c r="BT62" s="63"/>
      <c r="BU62" s="63">
        <v>76928</v>
      </c>
      <c r="BV62" s="63">
        <v>-21400</v>
      </c>
      <c r="BW62" s="63"/>
      <c r="BX62" s="63"/>
      <c r="BY62" s="63"/>
      <c r="BZ62" s="63"/>
      <c r="CA62" s="63"/>
      <c r="CB62" s="63"/>
      <c r="CC62" s="63"/>
      <c r="CD62" s="63"/>
      <c r="CE62" s="63"/>
      <c r="CF62" s="63"/>
      <c r="CG62" s="63"/>
      <c r="CH62" s="63"/>
      <c r="CI62" s="63"/>
      <c r="CJ62" s="63"/>
      <c r="CK62" s="63"/>
      <c r="CL62" s="63"/>
      <c r="CM62" s="63"/>
      <c r="CN62" s="63"/>
      <c r="CO62" s="63"/>
      <c r="CP62" s="63"/>
      <c r="CQ62" s="63">
        <v>17172</v>
      </c>
      <c r="CR62" s="63"/>
      <c r="CS62" s="63"/>
      <c r="CT62" s="63"/>
      <c r="CU62" s="63"/>
      <c r="CV62" s="63"/>
      <c r="CW62" s="63"/>
      <c r="CX62" s="63"/>
      <c r="CY62" s="63"/>
      <c r="CZ62" s="63"/>
      <c r="DA62" s="63"/>
      <c r="DB62" s="63"/>
      <c r="DC62" s="63"/>
      <c r="DD62" s="63"/>
      <c r="DE62" s="63"/>
      <c r="DF62" s="63"/>
      <c r="DG62" s="63"/>
      <c r="DH62" s="63"/>
      <c r="DI62" s="63">
        <v>12449</v>
      </c>
      <c r="DJ62" s="63"/>
      <c r="DK62" s="63"/>
      <c r="DL62" s="64">
        <v>24025</v>
      </c>
      <c r="DM62" s="65"/>
      <c r="DN62" s="63"/>
      <c r="DO62" s="63"/>
      <c r="DP62" s="63"/>
      <c r="DQ62" s="63"/>
      <c r="DR62" s="63"/>
      <c r="DS62" s="61"/>
      <c r="DT62" s="61">
        <v>-15168</v>
      </c>
      <c r="DU62" s="61">
        <v>5000</v>
      </c>
      <c r="DV62" s="61"/>
      <c r="DW62" s="63"/>
      <c r="DX62" s="95">
        <v>450265</v>
      </c>
      <c r="DY62" s="95"/>
      <c r="DZ62" s="95"/>
      <c r="EA62" s="95"/>
      <c r="EB62" s="95"/>
      <c r="EC62" s="111"/>
      <c r="ED62" s="111"/>
      <c r="EE62" s="111"/>
      <c r="EF62" s="111"/>
      <c r="EG62" s="111"/>
      <c r="EH62" s="111"/>
      <c r="EI62" s="111"/>
      <c r="EJ62" s="111">
        <v>28597</v>
      </c>
      <c r="EK62" s="111"/>
      <c r="EL62" s="111"/>
      <c r="EM62" s="89">
        <v>114420</v>
      </c>
      <c r="EN62" s="89"/>
      <c r="EO62" s="89">
        <f>318469+4856</f>
        <v>323325</v>
      </c>
    </row>
    <row r="63" spans="1:145" s="3" customFormat="1" x14ac:dyDescent="0.25">
      <c r="A63" s="4">
        <v>894</v>
      </c>
      <c r="B63" s="43" t="s">
        <v>56</v>
      </c>
      <c r="C63" s="77">
        <f t="shared" si="1"/>
        <v>18171926</v>
      </c>
      <c r="D63" s="61">
        <v>15649093</v>
      </c>
      <c r="E63" s="60"/>
      <c r="F63" s="63">
        <f>10997+6455+560+3269+29176+1320+16324+11792+4180+15147+14870+240+12540+25828+6908+990+1650+3333+13110-23007-430</f>
        <v>155252</v>
      </c>
      <c r="G63" s="61"/>
      <c r="H63" s="63"/>
      <c r="I63" s="63">
        <v>130302</v>
      </c>
      <c r="J63" s="63"/>
      <c r="K63" s="63">
        <v>43749</v>
      </c>
      <c r="L63" s="63">
        <v>86</v>
      </c>
      <c r="M63" s="63">
        <v>16477</v>
      </c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>
        <v>156525</v>
      </c>
      <c r="AB63" s="63">
        <v>490363</v>
      </c>
      <c r="AC63" s="63"/>
      <c r="AD63" s="63"/>
      <c r="AE63" s="63"/>
      <c r="AF63" s="116">
        <v>123529</v>
      </c>
      <c r="AG63" s="63"/>
      <c r="AH63" s="63"/>
      <c r="AI63" s="63"/>
      <c r="AJ63" s="63"/>
      <c r="AK63" s="63"/>
      <c r="AL63" s="63"/>
      <c r="AM63" s="63"/>
      <c r="AN63" s="63"/>
      <c r="AO63" s="63">
        <v>44201</v>
      </c>
      <c r="AP63" s="63">
        <v>155445</v>
      </c>
      <c r="AQ63" s="63">
        <v>28505</v>
      </c>
      <c r="AR63" s="61">
        <v>35288</v>
      </c>
      <c r="AS63" s="63"/>
      <c r="AT63" s="61">
        <v>149058</v>
      </c>
      <c r="AU63" s="63"/>
      <c r="AV63" s="63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>
        <v>160922</v>
      </c>
      <c r="BL63" s="61"/>
      <c r="BM63" s="61">
        <v>5543</v>
      </c>
      <c r="BN63" s="61"/>
      <c r="BO63" s="61"/>
      <c r="BP63" s="61"/>
      <c r="BQ63" s="61"/>
      <c r="BR63" s="63"/>
      <c r="BS63" s="63"/>
      <c r="BT63" s="63"/>
      <c r="BU63" s="63">
        <v>182544</v>
      </c>
      <c r="BV63" s="63">
        <v>-34629</v>
      </c>
      <c r="BW63" s="63"/>
      <c r="BX63" s="63"/>
      <c r="BY63" s="63"/>
      <c r="BZ63" s="63"/>
      <c r="CA63" s="63">
        <v>-25824</v>
      </c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>
        <v>10000</v>
      </c>
      <c r="CZ63" s="63"/>
      <c r="DA63" s="63"/>
      <c r="DB63" s="63"/>
      <c r="DC63" s="63">
        <v>140404</v>
      </c>
      <c r="DD63" s="63"/>
      <c r="DE63" s="63">
        <v>11200</v>
      </c>
      <c r="DF63" s="63">
        <v>120665</v>
      </c>
      <c r="DG63" s="63"/>
      <c r="DH63" s="63"/>
      <c r="DI63" s="63">
        <v>4738</v>
      </c>
      <c r="DJ63" s="63"/>
      <c r="DK63" s="63"/>
      <c r="DL63" s="64">
        <v>22298</v>
      </c>
      <c r="DM63" s="65"/>
      <c r="DN63" s="63"/>
      <c r="DO63" s="63"/>
      <c r="DP63" s="63"/>
      <c r="DQ63" s="63">
        <v>-8390</v>
      </c>
      <c r="DR63" s="63"/>
      <c r="DS63" s="61"/>
      <c r="DT63" s="61">
        <v>-14626</v>
      </c>
      <c r="DU63" s="61"/>
      <c r="DV63" s="61"/>
      <c r="DW63" s="63"/>
      <c r="DX63" s="95">
        <v>189756</v>
      </c>
      <c r="DY63" s="95"/>
      <c r="DZ63" s="116">
        <v>31919</v>
      </c>
      <c r="EA63" s="95"/>
      <c r="EB63" s="95"/>
      <c r="EC63" s="111"/>
      <c r="ED63" s="111"/>
      <c r="EE63" s="111"/>
      <c r="EF63" s="111"/>
      <c r="EG63" s="111"/>
      <c r="EH63" s="111"/>
      <c r="EI63" s="111"/>
      <c r="EJ63" s="111"/>
      <c r="EK63" s="111"/>
      <c r="EL63" s="111"/>
      <c r="EM63" s="89">
        <v>45581</v>
      </c>
      <c r="EN63" s="89"/>
      <c r="EO63" s="89">
        <v>151952</v>
      </c>
    </row>
    <row r="64" spans="1:145" s="3" customFormat="1" x14ac:dyDescent="0.25">
      <c r="A64" s="4">
        <v>896</v>
      </c>
      <c r="B64" s="43" t="s">
        <v>57</v>
      </c>
      <c r="C64" s="77">
        <f t="shared" si="1"/>
        <v>26865113</v>
      </c>
      <c r="D64" s="61">
        <v>22627802</v>
      </c>
      <c r="E64" s="60"/>
      <c r="F64" s="63">
        <f>96276+67005+7058+66176+660+26289+72780+3239+3803+2640+2640+111506+5513+52800+25105+45760+70848+13640+15598+1320+42588+46200-6711-3892</f>
        <v>768841</v>
      </c>
      <c r="G64" s="118">
        <v>451</v>
      </c>
      <c r="H64" s="63">
        <v>367500</v>
      </c>
      <c r="I64" s="63">
        <v>160828</v>
      </c>
      <c r="J64" s="63">
        <v>35473</v>
      </c>
      <c r="K64" s="63">
        <v>30785</v>
      </c>
      <c r="L64" s="63">
        <v>26</v>
      </c>
      <c r="M64" s="63">
        <v>17869</v>
      </c>
      <c r="N64" s="63">
        <v>20000</v>
      </c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>
        <v>449298</v>
      </c>
      <c r="AC64" s="63"/>
      <c r="AD64" s="63"/>
      <c r="AE64" s="63">
        <v>23120</v>
      </c>
      <c r="AF64" s="116">
        <v>697824</v>
      </c>
      <c r="AG64" s="63"/>
      <c r="AH64" s="63"/>
      <c r="AI64" s="63"/>
      <c r="AJ64" s="63"/>
      <c r="AK64" s="63"/>
      <c r="AL64" s="63"/>
      <c r="AM64" s="63"/>
      <c r="AN64" s="63"/>
      <c r="AO64" s="63">
        <v>42717</v>
      </c>
      <c r="AP64" s="63">
        <v>150225</v>
      </c>
      <c r="AQ64" s="63">
        <v>22609</v>
      </c>
      <c r="AR64" s="61">
        <v>36308</v>
      </c>
      <c r="AS64" s="63"/>
      <c r="AT64" s="61">
        <v>190000</v>
      </c>
      <c r="AU64" s="63">
        <v>95000</v>
      </c>
      <c r="AV64" s="63"/>
      <c r="AW64" s="61">
        <v>17276</v>
      </c>
      <c r="AX64" s="61"/>
      <c r="AY64" s="61">
        <v>2250</v>
      </c>
      <c r="AZ64" s="61"/>
      <c r="BA64" s="61"/>
      <c r="BB64" s="61"/>
      <c r="BC64" s="61"/>
      <c r="BD64" s="61">
        <v>-17500</v>
      </c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>
        <v>2500</v>
      </c>
      <c r="BQ64" s="61"/>
      <c r="BR64" s="63"/>
      <c r="BS64" s="63"/>
      <c r="BT64" s="63"/>
      <c r="BU64" s="63">
        <v>184259</v>
      </c>
      <c r="BV64" s="63">
        <v>-40757</v>
      </c>
      <c r="BW64" s="63"/>
      <c r="BX64" s="63"/>
      <c r="BY64" s="63"/>
      <c r="BZ64" s="63"/>
      <c r="CA64" s="63">
        <v>-75908</v>
      </c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>
        <v>194000</v>
      </c>
      <c r="CV64" s="63"/>
      <c r="CW64" s="63"/>
      <c r="CX64" s="63"/>
      <c r="CY64" s="63">
        <v>12000</v>
      </c>
      <c r="CZ64" s="63"/>
      <c r="DA64" s="63"/>
      <c r="DB64" s="63"/>
      <c r="DC64" s="63"/>
      <c r="DD64" s="63"/>
      <c r="DE64" s="63"/>
      <c r="DF64" s="63">
        <v>12161</v>
      </c>
      <c r="DG64" s="63">
        <v>22411</v>
      </c>
      <c r="DH64" s="63"/>
      <c r="DI64" s="63">
        <v>17633</v>
      </c>
      <c r="DJ64" s="63"/>
      <c r="DK64" s="63"/>
      <c r="DL64" s="64">
        <v>23504</v>
      </c>
      <c r="DM64" s="65"/>
      <c r="DN64" s="63"/>
      <c r="DO64" s="63"/>
      <c r="DP64" s="63"/>
      <c r="DQ64" s="63"/>
      <c r="DR64" s="63"/>
      <c r="DS64" s="61"/>
      <c r="DT64" s="61"/>
      <c r="DU64" s="61"/>
      <c r="DV64" s="61"/>
      <c r="DW64" s="63"/>
      <c r="DX64" s="95">
        <v>434720</v>
      </c>
      <c r="DY64" s="95"/>
      <c r="DZ64" s="95"/>
      <c r="EA64" s="95"/>
      <c r="EB64" s="95"/>
      <c r="EC64" s="111"/>
      <c r="ED64" s="111"/>
      <c r="EE64" s="111"/>
      <c r="EF64" s="111"/>
      <c r="EG64" s="111"/>
      <c r="EH64" s="111"/>
      <c r="EI64" s="111"/>
      <c r="EJ64" s="111">
        <v>3771</v>
      </c>
      <c r="EK64" s="111"/>
      <c r="EL64" s="111"/>
      <c r="EM64" s="89">
        <v>73758</v>
      </c>
      <c r="EN64" s="89"/>
      <c r="EO64" s="89">
        <v>262359</v>
      </c>
    </row>
    <row r="65" spans="1:145" s="3" customFormat="1" x14ac:dyDescent="0.25">
      <c r="A65" s="4">
        <v>898</v>
      </c>
      <c r="B65" s="43" t="s">
        <v>58</v>
      </c>
      <c r="C65" s="77">
        <f t="shared" si="1"/>
        <v>28297820</v>
      </c>
      <c r="D65" s="63">
        <v>25877945</v>
      </c>
      <c r="E65" s="62"/>
      <c r="F65" s="63">
        <f>3525+198+2357+28+16382+1914+341+32291+848+360+7765+66+660+7673+7590+29200+24063+22328+20694+30957+20680+1191+8360+14825+34100-4420-1993+1920</f>
        <v>283903</v>
      </c>
      <c r="G65" s="118">
        <f>1460+1341</f>
        <v>2801</v>
      </c>
      <c r="H65" s="63"/>
      <c r="I65" s="63">
        <v>309119</v>
      </c>
      <c r="J65" s="63">
        <v>2637</v>
      </c>
      <c r="K65" s="63">
        <v>34204</v>
      </c>
      <c r="L65" s="63"/>
      <c r="M65" s="63">
        <v>10191</v>
      </c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>
        <v>42166</v>
      </c>
      <c r="AB65" s="63">
        <v>24300</v>
      </c>
      <c r="AC65" s="63"/>
      <c r="AD65" s="63"/>
      <c r="AE65" s="63">
        <v>379750</v>
      </c>
      <c r="AF65" s="116">
        <v>260354</v>
      </c>
      <c r="AG65" s="63"/>
      <c r="AH65" s="63"/>
      <c r="AI65" s="63"/>
      <c r="AJ65" s="63"/>
      <c r="AK65" s="63"/>
      <c r="AL65" s="63"/>
      <c r="AM65" s="63"/>
      <c r="AN65" s="63"/>
      <c r="AO65" s="63">
        <v>29107</v>
      </c>
      <c r="AP65" s="63">
        <v>102361</v>
      </c>
      <c r="AQ65" s="63"/>
      <c r="AR65" s="63"/>
      <c r="AS65" s="63"/>
      <c r="AT65" s="63">
        <v>88472</v>
      </c>
      <c r="AU65" s="63"/>
      <c r="AV65" s="63">
        <v>1</v>
      </c>
      <c r="AW65" s="63"/>
      <c r="AX65" s="63"/>
      <c r="AY65" s="63"/>
      <c r="AZ65" s="63"/>
      <c r="BA65" s="63"/>
      <c r="BB65" s="63"/>
      <c r="BC65" s="63"/>
      <c r="BD65" s="63"/>
      <c r="BE65" s="61"/>
      <c r="BF65" s="61"/>
      <c r="BG65" s="61"/>
      <c r="BH65" s="61"/>
      <c r="BI65" s="61"/>
      <c r="BJ65" s="61"/>
      <c r="BK65" s="63"/>
      <c r="BL65" s="63"/>
      <c r="BM65" s="61"/>
      <c r="BN65" s="63"/>
      <c r="BO65" s="63"/>
      <c r="BP65" s="63"/>
      <c r="BQ65" s="63"/>
      <c r="BR65" s="63"/>
      <c r="BS65" s="63"/>
      <c r="BT65" s="63"/>
      <c r="BU65" s="63">
        <v>100916</v>
      </c>
      <c r="BV65" s="63">
        <v>-25500</v>
      </c>
      <c r="BW65" s="63"/>
      <c r="BX65" s="63"/>
      <c r="BY65" s="63"/>
      <c r="BZ65" s="63"/>
      <c r="CA65" s="63"/>
      <c r="CB65" s="63"/>
      <c r="CC65" s="63"/>
      <c r="CD65" s="63"/>
      <c r="CE65" s="63"/>
      <c r="CF65" s="63"/>
      <c r="CG65" s="63"/>
      <c r="CH65" s="63"/>
      <c r="CI65" s="63"/>
      <c r="CJ65" s="63">
        <v>384309</v>
      </c>
      <c r="CK65" s="63"/>
      <c r="CL65" s="63"/>
      <c r="CM65" s="63"/>
      <c r="CN65" s="63"/>
      <c r="CO65" s="63"/>
      <c r="CP65" s="63"/>
      <c r="CQ65" s="63"/>
      <c r="CR65" s="63"/>
      <c r="CS65" s="63"/>
      <c r="CT65" s="63"/>
      <c r="CU65" s="63"/>
      <c r="CV65" s="63"/>
      <c r="CW65" s="63"/>
      <c r="CX65" s="63"/>
      <c r="CY65" s="63"/>
      <c r="CZ65" s="63"/>
      <c r="DA65" s="63"/>
      <c r="DB65" s="63"/>
      <c r="DC65" s="63"/>
      <c r="DD65" s="63"/>
      <c r="DE65" s="63"/>
      <c r="DF65" s="63"/>
      <c r="DG65" s="63"/>
      <c r="DH65" s="63"/>
      <c r="DI65" s="63">
        <v>6228</v>
      </c>
      <c r="DJ65" s="63"/>
      <c r="DK65" s="63"/>
      <c r="DL65" s="64">
        <v>22076</v>
      </c>
      <c r="DM65" s="65"/>
      <c r="DN65" s="63"/>
      <c r="DO65" s="63"/>
      <c r="DP65" s="63"/>
      <c r="DQ65" s="63"/>
      <c r="DR65" s="63"/>
      <c r="DS65" s="63"/>
      <c r="DT65" s="63"/>
      <c r="DU65" s="61"/>
      <c r="DV65" s="61"/>
      <c r="DW65" s="63"/>
      <c r="DX65" s="95">
        <v>38379</v>
      </c>
      <c r="DY65" s="95"/>
      <c r="DZ65" s="95"/>
      <c r="EA65" s="95"/>
      <c r="EB65" s="95"/>
      <c r="EC65" s="111"/>
      <c r="ED65" s="111"/>
      <c r="EE65" s="111"/>
      <c r="EF65" s="111"/>
      <c r="EG65" s="111"/>
      <c r="EH65" s="111"/>
      <c r="EI65" s="111"/>
      <c r="EJ65" s="111"/>
      <c r="EK65" s="111"/>
      <c r="EL65" s="111">
        <v>119507</v>
      </c>
      <c r="EM65" s="89">
        <v>59308</v>
      </c>
      <c r="EN65" s="89"/>
      <c r="EO65" s="89">
        <v>145286</v>
      </c>
    </row>
    <row r="66" spans="1:145" s="3" customFormat="1" ht="15.75" thickBot="1" x14ac:dyDescent="0.3">
      <c r="A66" s="52"/>
      <c r="B66" s="53" t="s">
        <v>0</v>
      </c>
      <c r="C66" s="67">
        <f>SUM(C8:C65)</f>
        <v>2089602748.003881</v>
      </c>
      <c r="D66" s="68">
        <f t="shared" ref="D66:DM66" si="2">SUM(D8:D65)</f>
        <v>1843588544</v>
      </c>
      <c r="E66" s="68">
        <f t="shared" si="2"/>
        <v>-7261</v>
      </c>
      <c r="F66" s="68">
        <f t="shared" si="2"/>
        <v>10920900</v>
      </c>
      <c r="G66" s="68">
        <f>SUM(G8:G65)</f>
        <v>97651</v>
      </c>
      <c r="H66" s="68">
        <f>SUM(H8:H65)</f>
        <v>367500</v>
      </c>
      <c r="I66" s="68">
        <f t="shared" si="2"/>
        <v>38494751</v>
      </c>
      <c r="J66" s="68">
        <f t="shared" si="2"/>
        <v>646574</v>
      </c>
      <c r="K66" s="68">
        <f t="shared" si="2"/>
        <v>2982135</v>
      </c>
      <c r="L66" s="68">
        <f t="shared" si="2"/>
        <v>7561505</v>
      </c>
      <c r="M66" s="68">
        <f t="shared" si="2"/>
        <v>1254804</v>
      </c>
      <c r="N66" s="68">
        <f t="shared" si="2"/>
        <v>20000</v>
      </c>
      <c r="O66" s="68">
        <f t="shared" si="2"/>
        <v>4900</v>
      </c>
      <c r="P66" s="68">
        <f t="shared" si="2"/>
        <v>25000</v>
      </c>
      <c r="Q66" s="68">
        <f t="shared" si="2"/>
        <v>25000</v>
      </c>
      <c r="R66" s="68">
        <f t="shared" si="2"/>
        <v>21200</v>
      </c>
      <c r="S66" s="68">
        <f t="shared" si="2"/>
        <v>68576</v>
      </c>
      <c r="T66" s="68">
        <f>SUM(T8:T65)</f>
        <v>10000</v>
      </c>
      <c r="U66" s="68">
        <f t="shared" si="2"/>
        <v>40000</v>
      </c>
      <c r="V66" s="68">
        <f>SUM(V8:V65)</f>
        <v>40000</v>
      </c>
      <c r="W66" s="68">
        <f>SUM(W8:W65)</f>
        <v>-40000</v>
      </c>
      <c r="X66" s="68">
        <f>SUM(X8:X65)</f>
        <v>19000</v>
      </c>
      <c r="Y66" s="68">
        <f>SUM(Y8:Y65)</f>
        <v>10000</v>
      </c>
      <c r="Z66" s="68">
        <f t="shared" si="2"/>
        <v>650000</v>
      </c>
      <c r="AA66" s="68">
        <f t="shared" si="2"/>
        <v>12245935</v>
      </c>
      <c r="AB66" s="68">
        <f t="shared" si="2"/>
        <v>20351653</v>
      </c>
      <c r="AC66" s="68">
        <f t="shared" si="2"/>
        <v>844131</v>
      </c>
      <c r="AD66" s="68">
        <f t="shared" si="2"/>
        <v>35021</v>
      </c>
      <c r="AE66" s="68">
        <f t="shared" si="2"/>
        <v>13531240</v>
      </c>
      <c r="AF66" s="68">
        <f>SUM(AF8:AF65)</f>
        <v>24573657</v>
      </c>
      <c r="AG66" s="68">
        <f t="shared" si="2"/>
        <v>592641</v>
      </c>
      <c r="AH66" s="68">
        <f t="shared" si="2"/>
        <v>293253</v>
      </c>
      <c r="AI66" s="68">
        <f t="shared" si="2"/>
        <v>45000</v>
      </c>
      <c r="AJ66" s="68">
        <f>SUM(AJ8:AJ65)</f>
        <v>15162</v>
      </c>
      <c r="AK66" s="68">
        <f>SUM(AK8:AK65)</f>
        <v>-15162</v>
      </c>
      <c r="AL66" s="68">
        <f>SUM(AL8:AL65)</f>
        <v>41000</v>
      </c>
      <c r="AM66" s="68">
        <f>SUM(AM8:AM65)</f>
        <v>-23000</v>
      </c>
      <c r="AN66" s="68">
        <f t="shared" si="2"/>
        <v>71241</v>
      </c>
      <c r="AO66" s="68">
        <f t="shared" si="2"/>
        <v>3973757</v>
      </c>
      <c r="AP66" s="68">
        <f t="shared" si="2"/>
        <v>13974734</v>
      </c>
      <c r="AQ66" s="68">
        <f t="shared" si="2"/>
        <v>920488</v>
      </c>
      <c r="AR66" s="68">
        <f t="shared" si="2"/>
        <v>1356313</v>
      </c>
      <c r="AS66" s="68">
        <f>SUM(AS8:AS65)</f>
        <v>225000</v>
      </c>
      <c r="AT66" s="68">
        <f>SUM(AT8:AT65)</f>
        <v>5983017</v>
      </c>
      <c r="AU66" s="68">
        <f>SUM(AU8:AU65)</f>
        <v>659367</v>
      </c>
      <c r="AV66" s="68">
        <f>SUM(AV8:AV65)</f>
        <v>1387899</v>
      </c>
      <c r="AW66" s="68">
        <f t="shared" si="2"/>
        <v>433728</v>
      </c>
      <c r="AX66" s="68">
        <f t="shared" si="2"/>
        <v>-33413</v>
      </c>
      <c r="AY66" s="68">
        <f t="shared" si="2"/>
        <v>2250</v>
      </c>
      <c r="AZ66" s="68">
        <f t="shared" ref="AZ66:BO66" si="3">SUM(AZ8:AZ65)</f>
        <v>-26384</v>
      </c>
      <c r="BA66" s="68">
        <f t="shared" si="3"/>
        <v>26000</v>
      </c>
      <c r="BB66" s="68">
        <f t="shared" si="3"/>
        <v>-21748</v>
      </c>
      <c r="BC66" s="68">
        <f>SUM(BC8:BC65)</f>
        <v>16000</v>
      </c>
      <c r="BD66" s="68">
        <f>SUM(BD8:BD65)</f>
        <v>-148449</v>
      </c>
      <c r="BE66" s="68">
        <f t="shared" ref="BE66:BJ66" si="4">SUM(BE8:BE65)</f>
        <v>102000</v>
      </c>
      <c r="BF66" s="68">
        <f t="shared" si="4"/>
        <v>-6513</v>
      </c>
      <c r="BG66" s="68">
        <f t="shared" si="4"/>
        <v>200500</v>
      </c>
      <c r="BH66" s="68">
        <f t="shared" si="4"/>
        <v>-2000</v>
      </c>
      <c r="BI66" s="68">
        <f t="shared" si="4"/>
        <v>192250</v>
      </c>
      <c r="BJ66" s="68">
        <f t="shared" si="4"/>
        <v>-121851</v>
      </c>
      <c r="BK66" s="68">
        <f t="shared" si="3"/>
        <v>856014</v>
      </c>
      <c r="BL66" s="68">
        <f>SUM(BL8:BL65)</f>
        <v>94509</v>
      </c>
      <c r="BM66" s="68">
        <f>SUM(BM8:BM65)</f>
        <v>5543</v>
      </c>
      <c r="BN66" s="68">
        <f t="shared" si="3"/>
        <v>3500</v>
      </c>
      <c r="BO66" s="68">
        <f t="shared" si="3"/>
        <v>-3500</v>
      </c>
      <c r="BP66" s="68">
        <f>SUM(BP8:BP65)</f>
        <v>7500</v>
      </c>
      <c r="BQ66" s="68">
        <f>SUM(BQ8:BQ65)</f>
        <v>-7500</v>
      </c>
      <c r="BR66" s="68">
        <f t="shared" si="2"/>
        <v>4466423</v>
      </c>
      <c r="BS66" s="68">
        <f t="shared" si="2"/>
        <v>143856</v>
      </c>
      <c r="BT66" s="68">
        <f t="shared" si="2"/>
        <v>-267200</v>
      </c>
      <c r="BU66" s="68">
        <f t="shared" si="2"/>
        <v>4404345</v>
      </c>
      <c r="BV66" s="68">
        <f t="shared" ref="BV66:CH66" si="5">SUM(BV8:BV65)</f>
        <v>-1050867</v>
      </c>
      <c r="BW66" s="68">
        <f t="shared" si="5"/>
        <v>1197563</v>
      </c>
      <c r="BX66" s="68">
        <f t="shared" si="5"/>
        <v>-10766</v>
      </c>
      <c r="BY66" s="68">
        <f t="shared" si="5"/>
        <v>178147</v>
      </c>
      <c r="BZ66" s="68">
        <f t="shared" si="5"/>
        <v>12500</v>
      </c>
      <c r="CA66" s="68">
        <f t="shared" si="5"/>
        <v>-1330289</v>
      </c>
      <c r="CB66" s="68">
        <f t="shared" si="5"/>
        <v>109464</v>
      </c>
      <c r="CC66" s="68">
        <f t="shared" si="5"/>
        <v>-109464</v>
      </c>
      <c r="CD66" s="68">
        <f t="shared" si="5"/>
        <v>-109464</v>
      </c>
      <c r="CE66" s="68">
        <f t="shared" si="5"/>
        <v>122000</v>
      </c>
      <c r="CF66" s="68">
        <f t="shared" si="5"/>
        <v>-63517</v>
      </c>
      <c r="CG66" s="68">
        <f t="shared" si="5"/>
        <v>27039</v>
      </c>
      <c r="CH66" s="68">
        <f t="shared" si="5"/>
        <v>-27039</v>
      </c>
      <c r="CI66" s="68">
        <f t="shared" si="2"/>
        <v>400000</v>
      </c>
      <c r="CJ66" s="68">
        <f t="shared" si="2"/>
        <v>6458647</v>
      </c>
      <c r="CK66" s="68">
        <f>SUM(CK8:CK65)</f>
        <v>-151102</v>
      </c>
      <c r="CL66" s="68">
        <f t="shared" ref="CL66:CM66" si="6">SUM(CL8:CL65)</f>
        <v>2039</v>
      </c>
      <c r="CM66" s="68">
        <f t="shared" si="6"/>
        <v>-25000</v>
      </c>
      <c r="CN66" s="68">
        <f t="shared" si="2"/>
        <v>86777</v>
      </c>
      <c r="CO66" s="68">
        <f>SUM(CO8:CO65)</f>
        <v>-9841</v>
      </c>
      <c r="CP66" s="68">
        <f>SUM(CP8:CP65)</f>
        <v>9841</v>
      </c>
      <c r="CQ66" s="68">
        <f t="shared" si="2"/>
        <v>55558</v>
      </c>
      <c r="CR66" s="68">
        <f>SUM(CR8:CR65)</f>
        <v>-1704</v>
      </c>
      <c r="CS66" s="68">
        <f>SUM(CS8:CS65)</f>
        <v>115612</v>
      </c>
      <c r="CT66" s="68">
        <f>SUM(CT8:CT65)</f>
        <v>31041</v>
      </c>
      <c r="CU66" s="68">
        <f t="shared" si="2"/>
        <v>2910000</v>
      </c>
      <c r="CV66" s="68">
        <f>SUM(CV8:CV65)</f>
        <v>47000</v>
      </c>
      <c r="CW66" s="68">
        <f>SUM(CW8:CW65)</f>
        <v>22000</v>
      </c>
      <c r="CX66" s="68">
        <f>SUM(CX8:CX65)</f>
        <v>-22000</v>
      </c>
      <c r="CY66" s="68">
        <f t="shared" ref="CY66:DB66" si="7">SUM(CY8:CY65)</f>
        <v>39000</v>
      </c>
      <c r="CZ66" s="68">
        <f t="shared" si="7"/>
        <v>-123482</v>
      </c>
      <c r="DA66" s="68">
        <f t="shared" si="7"/>
        <v>45955</v>
      </c>
      <c r="DB66" s="68">
        <f t="shared" si="7"/>
        <v>7342</v>
      </c>
      <c r="DC66" s="68">
        <f t="shared" si="2"/>
        <v>1106081</v>
      </c>
      <c r="DD66" s="68">
        <f t="shared" si="2"/>
        <v>127848</v>
      </c>
      <c r="DE66" s="68">
        <f t="shared" si="2"/>
        <v>151200</v>
      </c>
      <c r="DF66" s="68">
        <f t="shared" si="2"/>
        <v>856930</v>
      </c>
      <c r="DG66" s="68">
        <f t="shared" si="2"/>
        <v>1317134</v>
      </c>
      <c r="DH66" s="68">
        <f>SUM(DH8:DH65)</f>
        <v>1156837</v>
      </c>
      <c r="DI66" s="68">
        <f t="shared" si="2"/>
        <v>1000000</v>
      </c>
      <c r="DJ66" s="68">
        <f t="shared" si="2"/>
        <v>10995</v>
      </c>
      <c r="DK66" s="68">
        <f>SUM(DK8:DK65)</f>
        <v>-86</v>
      </c>
      <c r="DL66" s="68">
        <f t="shared" si="2"/>
        <v>1440000</v>
      </c>
      <c r="DM66" s="68">
        <f t="shared" si="2"/>
        <v>0</v>
      </c>
      <c r="DN66" s="68">
        <f>SUM(DN8:DN65)</f>
        <v>-21661</v>
      </c>
      <c r="DO66" s="68">
        <f>SUM(DO8:DO65)</f>
        <v>21661</v>
      </c>
      <c r="DP66" s="68">
        <f t="shared" ref="DP66:DR66" si="8">SUM(DP8:DP65)</f>
        <v>105000</v>
      </c>
      <c r="DQ66" s="68">
        <f t="shared" si="8"/>
        <v>-113495</v>
      </c>
      <c r="DR66" s="68">
        <f t="shared" si="8"/>
        <v>8495</v>
      </c>
      <c r="DS66" s="68">
        <f>SUM(DS8:DS65)</f>
        <v>92674</v>
      </c>
      <c r="DT66" s="68">
        <f>SUM(DT8:DT65)</f>
        <v>-92674</v>
      </c>
      <c r="DU66" s="68">
        <f t="shared" ref="DU66:DV66" si="9">SUM(DU8:DU65)</f>
        <v>12500</v>
      </c>
      <c r="DV66" s="68">
        <f t="shared" si="9"/>
        <v>-12500</v>
      </c>
      <c r="DW66" s="68">
        <f>SUM(DW8:DW65)</f>
        <v>1666529</v>
      </c>
      <c r="DX66" s="68">
        <f t="shared" ref="DX66:EM66" si="10">SUM(DX8:DX65)</f>
        <v>20350360.003881</v>
      </c>
      <c r="DY66" s="68">
        <f>SUM(DY8:DY65)</f>
        <v>-60925</v>
      </c>
      <c r="DZ66" s="68">
        <f>SUM(DZ8:DZ65)</f>
        <v>403026</v>
      </c>
      <c r="EA66" s="68">
        <f t="shared" ref="EA66:EB66" si="11">SUM(EA8:EA65)</f>
        <v>1113647</v>
      </c>
      <c r="EB66" s="68">
        <f t="shared" si="11"/>
        <v>-22027</v>
      </c>
      <c r="EC66" s="68">
        <f t="shared" ref="EC66:EL66" si="12">SUM(EC8:EC65)</f>
        <v>216199</v>
      </c>
      <c r="ED66" s="68">
        <f t="shared" si="12"/>
        <v>-17719</v>
      </c>
      <c r="EE66" s="68">
        <f t="shared" si="12"/>
        <v>423977</v>
      </c>
      <c r="EF66" s="68">
        <f t="shared" si="12"/>
        <v>-12319</v>
      </c>
      <c r="EG66" s="68">
        <f t="shared" si="12"/>
        <v>895980</v>
      </c>
      <c r="EH66" s="68">
        <f t="shared" si="12"/>
        <v>1179439</v>
      </c>
      <c r="EI66" s="68">
        <f t="shared" si="12"/>
        <v>-41602</v>
      </c>
      <c r="EJ66" s="68">
        <f t="shared" si="12"/>
        <v>3247218</v>
      </c>
      <c r="EK66" s="68">
        <f t="shared" si="12"/>
        <v>-106729</v>
      </c>
      <c r="EL66" s="68">
        <f t="shared" si="12"/>
        <v>2880260</v>
      </c>
      <c r="EM66" s="68">
        <f t="shared" si="10"/>
        <v>6031611</v>
      </c>
      <c r="EN66" s="68">
        <f>SUM(EN8:EN65)</f>
        <v>36967</v>
      </c>
      <c r="EO66" s="68">
        <f>SUM(EO8:EO65)</f>
        <v>17209941</v>
      </c>
    </row>
    <row r="67" spans="1:145" ht="15.75" thickTop="1" x14ac:dyDescent="0.25"/>
    <row r="68" spans="1:145" x14ac:dyDescent="0.25">
      <c r="F68" s="96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S68" s="29"/>
      <c r="AT68" s="29"/>
      <c r="AU68" s="29"/>
      <c r="AV68" s="29"/>
      <c r="DC68" s="29"/>
      <c r="DD68" s="29"/>
      <c r="DE68" s="29"/>
      <c r="DF68" s="29"/>
      <c r="DG68" s="29"/>
      <c r="DH68" s="29"/>
      <c r="DI68" s="29"/>
      <c r="DW68" s="29"/>
    </row>
    <row r="69" spans="1:145" x14ac:dyDescent="0.25">
      <c r="B69" s="48"/>
      <c r="F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S69" s="29"/>
      <c r="AT69" s="29"/>
      <c r="AU69" s="29"/>
      <c r="AV69" s="29"/>
      <c r="DC69" s="29"/>
      <c r="DD69" s="29"/>
      <c r="DE69" s="29"/>
      <c r="DF69" s="29"/>
      <c r="DG69" s="29"/>
      <c r="DH69" s="29"/>
      <c r="DI69" s="29"/>
      <c r="DW69" s="29"/>
    </row>
    <row r="70" spans="1:145" x14ac:dyDescent="0.25">
      <c r="F70" s="96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S70" s="29"/>
      <c r="AT70" s="29"/>
      <c r="AU70" s="29"/>
      <c r="AV70" s="29"/>
      <c r="DC70" s="29"/>
      <c r="DD70" s="29"/>
      <c r="DE70" s="29"/>
      <c r="DF70" s="29"/>
      <c r="DG70" s="29"/>
      <c r="DH70" s="29"/>
      <c r="DI70" s="29"/>
      <c r="DW70" s="29"/>
    </row>
    <row r="71" spans="1:145" x14ac:dyDescent="0.25">
      <c r="B71" s="21"/>
      <c r="F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S71" s="29"/>
      <c r="AT71" s="29"/>
      <c r="AU71" s="29"/>
      <c r="AV71" s="29"/>
      <c r="DC71" s="29"/>
      <c r="DD71" s="29"/>
      <c r="DE71" s="29"/>
      <c r="DF71" s="29"/>
      <c r="DG71" s="29"/>
      <c r="DH71" s="29"/>
      <c r="DI71" s="29"/>
      <c r="DW71" s="29"/>
    </row>
    <row r="72" spans="1:145" x14ac:dyDescent="0.25">
      <c r="B72" s="21"/>
      <c r="F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S72" s="29"/>
      <c r="AT72" s="29"/>
      <c r="AU72" s="29"/>
      <c r="AV72" s="29"/>
      <c r="DC72" s="29"/>
      <c r="DD72" s="29"/>
      <c r="DE72" s="29"/>
      <c r="DF72" s="29"/>
      <c r="DG72" s="29"/>
      <c r="DH72" s="29"/>
      <c r="DI72" s="29"/>
      <c r="DW72" s="29"/>
    </row>
    <row r="73" spans="1:145" x14ac:dyDescent="0.25">
      <c r="D73" s="30"/>
      <c r="E73" s="30"/>
      <c r="F73" s="29"/>
      <c r="G73" s="30"/>
      <c r="H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30"/>
      <c r="AS73" s="29"/>
      <c r="AT73" s="29"/>
      <c r="AU73" s="29"/>
      <c r="AV73" s="29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29"/>
      <c r="DD73" s="29"/>
      <c r="DE73" s="29"/>
      <c r="DF73" s="29"/>
      <c r="DG73" s="29"/>
      <c r="DH73" s="29"/>
      <c r="DI73" s="29"/>
      <c r="DJ73" s="30"/>
      <c r="DK73" s="30"/>
      <c r="DS73" s="30"/>
      <c r="DT73" s="30"/>
      <c r="DU73" s="30"/>
      <c r="DV73" s="30"/>
      <c r="DW73" s="29"/>
    </row>
    <row r="74" spans="1:145" s="9" customFormat="1" x14ac:dyDescent="0.25">
      <c r="C74" s="31"/>
      <c r="D74" s="31"/>
      <c r="E74" s="31"/>
      <c r="F74" s="29"/>
      <c r="G74" s="31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31"/>
      <c r="AS74" s="29"/>
      <c r="AT74" s="29"/>
      <c r="AU74" s="29"/>
      <c r="AV74" s="29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29"/>
      <c r="DD74" s="29"/>
      <c r="DE74" s="29"/>
      <c r="DF74" s="29"/>
      <c r="DG74" s="29"/>
      <c r="DH74" s="29"/>
      <c r="DI74" s="29"/>
      <c r="DJ74" s="31"/>
      <c r="DK74" s="31"/>
      <c r="DS74" s="31"/>
      <c r="DT74" s="31"/>
      <c r="DU74" s="31"/>
      <c r="DV74" s="31"/>
      <c r="DW74" s="29"/>
    </row>
    <row r="75" spans="1:145" s="9" customFormat="1" x14ac:dyDescent="0.25">
      <c r="C75" s="31"/>
      <c r="D75" s="31"/>
      <c r="E75" s="31"/>
      <c r="F75" s="29"/>
      <c r="G75" s="31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31"/>
      <c r="AS75" s="29"/>
      <c r="AT75" s="29"/>
      <c r="AU75" s="29"/>
      <c r="AV75" s="29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29"/>
      <c r="DD75" s="29"/>
      <c r="DE75" s="29"/>
      <c r="DF75" s="29"/>
      <c r="DG75" s="29"/>
      <c r="DH75" s="29"/>
      <c r="DI75" s="29"/>
      <c r="DJ75" s="31"/>
      <c r="DK75" s="31"/>
      <c r="DS75" s="31"/>
      <c r="DT75" s="31"/>
      <c r="DU75" s="31"/>
      <c r="DV75" s="31"/>
      <c r="DW75" s="29"/>
    </row>
    <row r="76" spans="1:145" x14ac:dyDescent="0.25">
      <c r="F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S76" s="29"/>
      <c r="AT76" s="29"/>
      <c r="AU76" s="29"/>
      <c r="AV76" s="29"/>
      <c r="DC76" s="29"/>
      <c r="DD76" s="29"/>
      <c r="DE76" s="29"/>
      <c r="DF76" s="29"/>
      <c r="DG76" s="29"/>
      <c r="DH76" s="29"/>
      <c r="DI76" s="29"/>
      <c r="DW76" s="29"/>
    </row>
    <row r="77" spans="1:145" x14ac:dyDescent="0.25">
      <c r="F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S77" s="29"/>
      <c r="AT77" s="29"/>
      <c r="AU77" s="29"/>
      <c r="AV77" s="29"/>
      <c r="DC77" s="29"/>
      <c r="DD77" s="29"/>
      <c r="DE77" s="29"/>
      <c r="DF77" s="29"/>
      <c r="DG77" s="29"/>
      <c r="DH77" s="29"/>
      <c r="DI77" s="29"/>
      <c r="DW77" s="29"/>
    </row>
    <row r="78" spans="1:145" x14ac:dyDescent="0.25"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S78" s="29"/>
      <c r="AT78" s="29"/>
      <c r="AU78" s="29"/>
      <c r="AV78" s="29"/>
      <c r="DC78" s="29"/>
      <c r="DD78" s="29"/>
      <c r="DE78" s="29"/>
      <c r="DF78" s="29"/>
      <c r="DG78" s="29"/>
      <c r="DH78" s="29"/>
      <c r="DI78" s="29"/>
      <c r="DW78" s="29"/>
    </row>
  </sheetData>
  <mergeCells count="2">
    <mergeCell ref="D4:D6"/>
    <mergeCell ref="C4:C6"/>
  </mergeCells>
  <phoneticPr fontId="5" type="noConversion"/>
  <printOptions gridLines="1"/>
  <pageMargins left="0.7" right="0.7" top="0.75" bottom="0.75" header="0.3" footer="0.3"/>
  <pageSetup scale="6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D652-6795-4CDA-AAF9-68DFDA636A97}">
  <dimension ref="A1:B75"/>
  <sheetViews>
    <sheetView topLeftCell="A21" workbookViewId="0">
      <selection activeCell="I57" sqref="I57:I58"/>
    </sheetView>
  </sheetViews>
  <sheetFormatPr defaultRowHeight="15" x14ac:dyDescent="0.25"/>
  <cols>
    <col min="2" max="2" width="32" bestFit="1" customWidth="1"/>
  </cols>
  <sheetData>
    <row r="1" spans="1:2" x14ac:dyDescent="0.25">
      <c r="A1" s="22" t="s">
        <v>113</v>
      </c>
      <c r="B1" s="13" t="s">
        <v>83</v>
      </c>
    </row>
    <row r="2" spans="1:2" x14ac:dyDescent="0.25">
      <c r="A2" s="1" t="s">
        <v>107</v>
      </c>
      <c r="B2" s="14"/>
    </row>
    <row r="3" spans="1:2" x14ac:dyDescent="0.25">
      <c r="A3" s="1" t="s">
        <v>107</v>
      </c>
      <c r="B3" s="14"/>
    </row>
    <row r="4" spans="1:2" x14ac:dyDescent="0.25">
      <c r="A4" s="2"/>
      <c r="B4" s="15"/>
    </row>
    <row r="5" spans="1:2" x14ac:dyDescent="0.25">
      <c r="A5" s="12"/>
      <c r="B5" s="16" t="s">
        <v>109</v>
      </c>
    </row>
    <row r="6" spans="1:2" x14ac:dyDescent="0.25">
      <c r="A6" s="2"/>
      <c r="B6" s="15"/>
    </row>
    <row r="7" spans="1:2" ht="15.75" thickBot="1" x14ac:dyDescent="0.3">
      <c r="A7" s="5" t="s">
        <v>60</v>
      </c>
      <c r="B7" s="17" t="s">
        <v>1</v>
      </c>
    </row>
    <row r="8" spans="1:2" x14ac:dyDescent="0.25">
      <c r="A8" s="4">
        <v>800</v>
      </c>
      <c r="B8" s="18" t="s">
        <v>47</v>
      </c>
    </row>
    <row r="9" spans="1:2" x14ac:dyDescent="0.25">
      <c r="A9" s="4">
        <v>802</v>
      </c>
      <c r="B9" s="18" t="s">
        <v>3</v>
      </c>
    </row>
    <row r="10" spans="1:2" x14ac:dyDescent="0.25">
      <c r="A10" s="4">
        <v>804</v>
      </c>
      <c r="B10" s="18" t="s">
        <v>4</v>
      </c>
    </row>
    <row r="11" spans="1:2" x14ac:dyDescent="0.25">
      <c r="A11" s="4">
        <v>806</v>
      </c>
      <c r="B11" s="18" t="s">
        <v>5</v>
      </c>
    </row>
    <row r="12" spans="1:2" x14ac:dyDescent="0.25">
      <c r="A12" s="4">
        <v>807</v>
      </c>
      <c r="B12" s="18" t="s">
        <v>7</v>
      </c>
    </row>
    <row r="13" spans="1:2" x14ac:dyDescent="0.25">
      <c r="A13" s="4">
        <v>808</v>
      </c>
      <c r="B13" s="18" t="s">
        <v>8</v>
      </c>
    </row>
    <row r="14" spans="1:2" x14ac:dyDescent="0.25">
      <c r="A14" s="4">
        <v>810</v>
      </c>
      <c r="B14" s="18" t="s">
        <v>9</v>
      </c>
    </row>
    <row r="15" spans="1:2" x14ac:dyDescent="0.25">
      <c r="A15" s="4">
        <v>812</v>
      </c>
      <c r="B15" s="18" t="s">
        <v>10</v>
      </c>
    </row>
    <row r="16" spans="1:2" x14ac:dyDescent="0.25">
      <c r="A16" s="4">
        <v>814</v>
      </c>
      <c r="B16" s="18" t="s">
        <v>11</v>
      </c>
    </row>
    <row r="17" spans="1:2" x14ac:dyDescent="0.25">
      <c r="A17" s="4">
        <v>816</v>
      </c>
      <c r="B17" s="18" t="s">
        <v>12</v>
      </c>
    </row>
    <row r="18" spans="1:2" x14ac:dyDescent="0.25">
      <c r="A18" s="4">
        <v>818</v>
      </c>
      <c r="B18" s="18" t="s">
        <v>13</v>
      </c>
    </row>
    <row r="19" spans="1:2" x14ac:dyDescent="0.25">
      <c r="A19" s="4">
        <v>820</v>
      </c>
      <c r="B19" s="18" t="s">
        <v>14</v>
      </c>
    </row>
    <row r="20" spans="1:2" x14ac:dyDescent="0.25">
      <c r="A20" s="4">
        <v>822</v>
      </c>
      <c r="B20" s="18" t="s">
        <v>16</v>
      </c>
    </row>
    <row r="21" spans="1:2" x14ac:dyDescent="0.25">
      <c r="A21" s="4">
        <v>824</v>
      </c>
      <c r="B21" s="18" t="s">
        <v>17</v>
      </c>
    </row>
    <row r="22" spans="1:2" x14ac:dyDescent="0.25">
      <c r="A22" s="4">
        <v>826</v>
      </c>
      <c r="B22" s="18" t="s">
        <v>111</v>
      </c>
    </row>
    <row r="23" spans="1:2" x14ac:dyDescent="0.25">
      <c r="A23" s="4">
        <v>828</v>
      </c>
      <c r="B23" s="18" t="s">
        <v>18</v>
      </c>
    </row>
    <row r="24" spans="1:2" x14ac:dyDescent="0.25">
      <c r="A24" s="4">
        <v>830</v>
      </c>
      <c r="B24" s="18" t="s">
        <v>19</v>
      </c>
    </row>
    <row r="25" spans="1:2" x14ac:dyDescent="0.25">
      <c r="A25" s="4">
        <v>832</v>
      </c>
      <c r="B25" s="18" t="s">
        <v>20</v>
      </c>
    </row>
    <row r="26" spans="1:2" x14ac:dyDescent="0.25">
      <c r="A26" s="4">
        <v>834</v>
      </c>
      <c r="B26" s="18" t="s">
        <v>21</v>
      </c>
    </row>
    <row r="27" spans="1:2" x14ac:dyDescent="0.25">
      <c r="A27" s="4">
        <v>836</v>
      </c>
      <c r="B27" s="18" t="s">
        <v>22</v>
      </c>
    </row>
    <row r="28" spans="1:2" x14ac:dyDescent="0.25">
      <c r="A28" s="4">
        <v>838</v>
      </c>
      <c r="B28" s="18" t="s">
        <v>23</v>
      </c>
    </row>
    <row r="29" spans="1:2" x14ac:dyDescent="0.25">
      <c r="A29" s="4">
        <v>840</v>
      </c>
      <c r="B29" s="18" t="s">
        <v>24</v>
      </c>
    </row>
    <row r="30" spans="1:2" x14ac:dyDescent="0.25">
      <c r="A30" s="4">
        <v>842</v>
      </c>
      <c r="B30" s="18" t="s">
        <v>25</v>
      </c>
    </row>
    <row r="31" spans="1:2" x14ac:dyDescent="0.25">
      <c r="A31" s="4">
        <v>843</v>
      </c>
      <c r="B31" s="18" t="s">
        <v>6</v>
      </c>
    </row>
    <row r="32" spans="1:2" x14ac:dyDescent="0.25">
      <c r="A32" s="4">
        <v>844</v>
      </c>
      <c r="B32" s="18" t="s">
        <v>26</v>
      </c>
    </row>
    <row r="33" spans="1:2" x14ac:dyDescent="0.25">
      <c r="A33" s="4">
        <v>846</v>
      </c>
      <c r="B33" s="18" t="s">
        <v>27</v>
      </c>
    </row>
    <row r="34" spans="1:2" x14ac:dyDescent="0.25">
      <c r="A34" s="4">
        <v>847</v>
      </c>
      <c r="B34" s="18" t="s">
        <v>28</v>
      </c>
    </row>
    <row r="35" spans="1:2" x14ac:dyDescent="0.25">
      <c r="A35" s="4">
        <v>848</v>
      </c>
      <c r="B35" s="18" t="s">
        <v>29</v>
      </c>
    </row>
    <row r="36" spans="1:2" x14ac:dyDescent="0.25">
      <c r="A36" s="4">
        <v>850</v>
      </c>
      <c r="B36" s="18" t="s">
        <v>30</v>
      </c>
    </row>
    <row r="37" spans="1:2" x14ac:dyDescent="0.25">
      <c r="A37" s="4">
        <v>851</v>
      </c>
      <c r="B37" s="18" t="s">
        <v>31</v>
      </c>
    </row>
    <row r="38" spans="1:2" x14ac:dyDescent="0.25">
      <c r="A38" s="4">
        <v>852</v>
      </c>
      <c r="B38" s="18" t="s">
        <v>32</v>
      </c>
    </row>
    <row r="39" spans="1:2" x14ac:dyDescent="0.25">
      <c r="A39" s="4">
        <v>853</v>
      </c>
      <c r="B39" s="18" t="s">
        <v>33</v>
      </c>
    </row>
    <row r="40" spans="1:2" x14ac:dyDescent="0.25">
      <c r="A40" s="4">
        <v>854</v>
      </c>
      <c r="B40" s="18" t="s">
        <v>34</v>
      </c>
    </row>
    <row r="41" spans="1:2" x14ac:dyDescent="0.25">
      <c r="A41" s="4">
        <v>856</v>
      </c>
      <c r="B41" s="18" t="s">
        <v>35</v>
      </c>
    </row>
    <row r="42" spans="1:2" x14ac:dyDescent="0.25">
      <c r="A42" s="4">
        <v>858</v>
      </c>
      <c r="B42" s="18" t="s">
        <v>15</v>
      </c>
    </row>
    <row r="43" spans="1:2" x14ac:dyDescent="0.25">
      <c r="A43" s="4">
        <v>860</v>
      </c>
      <c r="B43" s="18" t="s">
        <v>36</v>
      </c>
    </row>
    <row r="44" spans="1:2" x14ac:dyDescent="0.25">
      <c r="A44" s="4">
        <v>861</v>
      </c>
      <c r="B44" s="18" t="s">
        <v>37</v>
      </c>
    </row>
    <row r="45" spans="1:2" x14ac:dyDescent="0.25">
      <c r="A45" s="4">
        <v>862</v>
      </c>
      <c r="B45" s="18" t="s">
        <v>38</v>
      </c>
    </row>
    <row r="46" spans="1:2" x14ac:dyDescent="0.25">
      <c r="A46" s="4">
        <v>864</v>
      </c>
      <c r="B46" s="18" t="s">
        <v>39</v>
      </c>
    </row>
    <row r="47" spans="1:2" x14ac:dyDescent="0.25">
      <c r="A47" s="4">
        <v>866</v>
      </c>
      <c r="B47" s="18" t="s">
        <v>40</v>
      </c>
    </row>
    <row r="48" spans="1:2" x14ac:dyDescent="0.25">
      <c r="A48" s="4">
        <v>868</v>
      </c>
      <c r="B48" s="18" t="s">
        <v>41</v>
      </c>
    </row>
    <row r="49" spans="1:2" x14ac:dyDescent="0.25">
      <c r="A49" s="4">
        <v>870</v>
      </c>
      <c r="B49" s="18" t="s">
        <v>42</v>
      </c>
    </row>
    <row r="50" spans="1:2" x14ac:dyDescent="0.25">
      <c r="A50" s="4">
        <v>872</v>
      </c>
      <c r="B50" s="18" t="s">
        <v>43</v>
      </c>
    </row>
    <row r="51" spans="1:2" x14ac:dyDescent="0.25">
      <c r="A51" s="4">
        <v>874</v>
      </c>
      <c r="B51" s="18" t="s">
        <v>44</v>
      </c>
    </row>
    <row r="52" spans="1:2" x14ac:dyDescent="0.25">
      <c r="A52" s="4">
        <v>876</v>
      </c>
      <c r="B52" s="18" t="s">
        <v>45</v>
      </c>
    </row>
    <row r="53" spans="1:2" x14ac:dyDescent="0.25">
      <c r="A53" s="4">
        <v>878</v>
      </c>
      <c r="B53" s="18" t="s">
        <v>46</v>
      </c>
    </row>
    <row r="54" spans="1:2" x14ac:dyDescent="0.25">
      <c r="A54" s="4">
        <v>880</v>
      </c>
      <c r="B54" s="18" t="s">
        <v>48</v>
      </c>
    </row>
    <row r="55" spans="1:2" x14ac:dyDescent="0.25">
      <c r="A55" s="4">
        <v>882</v>
      </c>
      <c r="B55" s="18" t="s">
        <v>49</v>
      </c>
    </row>
    <row r="56" spans="1:2" x14ac:dyDescent="0.25">
      <c r="A56" s="4">
        <v>883</v>
      </c>
      <c r="B56" s="18" t="s">
        <v>50</v>
      </c>
    </row>
    <row r="57" spans="1:2" x14ac:dyDescent="0.25">
      <c r="A57" s="4">
        <v>884</v>
      </c>
      <c r="B57" s="18" t="s">
        <v>51</v>
      </c>
    </row>
    <row r="58" spans="1:2" x14ac:dyDescent="0.25">
      <c r="A58" s="4">
        <v>886</v>
      </c>
      <c r="B58" s="18" t="s">
        <v>2</v>
      </c>
    </row>
    <row r="59" spans="1:2" x14ac:dyDescent="0.25">
      <c r="A59" s="4">
        <v>888</v>
      </c>
      <c r="B59" s="18" t="s">
        <v>52</v>
      </c>
    </row>
    <row r="60" spans="1:2" x14ac:dyDescent="0.25">
      <c r="A60" s="4">
        <v>889</v>
      </c>
      <c r="B60" s="18" t="s">
        <v>53</v>
      </c>
    </row>
    <row r="61" spans="1:2" x14ac:dyDescent="0.25">
      <c r="A61" s="4">
        <v>890</v>
      </c>
      <c r="B61" s="18" t="s">
        <v>54</v>
      </c>
    </row>
    <row r="62" spans="1:2" x14ac:dyDescent="0.25">
      <c r="A62" s="4">
        <v>892</v>
      </c>
      <c r="B62" s="18" t="s">
        <v>55</v>
      </c>
    </row>
    <row r="63" spans="1:2" x14ac:dyDescent="0.25">
      <c r="A63" s="4">
        <v>894</v>
      </c>
      <c r="B63" s="18" t="s">
        <v>56</v>
      </c>
    </row>
    <row r="64" spans="1:2" x14ac:dyDescent="0.25">
      <c r="A64" s="4">
        <v>896</v>
      </c>
      <c r="B64" s="18" t="s">
        <v>57</v>
      </c>
    </row>
    <row r="65" spans="1:2" x14ac:dyDescent="0.25">
      <c r="A65" s="4">
        <v>898</v>
      </c>
      <c r="B65" s="18" t="s">
        <v>58</v>
      </c>
    </row>
    <row r="66" spans="1:2" x14ac:dyDescent="0.25">
      <c r="A66" s="19"/>
      <c r="B66" s="20" t="s">
        <v>0</v>
      </c>
    </row>
    <row r="69" spans="1:2" x14ac:dyDescent="0.25">
      <c r="B69" s="16"/>
    </row>
    <row r="71" spans="1:2" x14ac:dyDescent="0.25">
      <c r="B71" s="21"/>
    </row>
    <row r="72" spans="1:2" x14ac:dyDescent="0.25">
      <c r="B72" s="21"/>
    </row>
    <row r="74" spans="1:2" x14ac:dyDescent="0.25">
      <c r="A74" s="9"/>
      <c r="B74" s="9"/>
    </row>
    <row r="75" spans="1:2" x14ac:dyDescent="0.25">
      <c r="A75" s="9"/>
      <c r="B75" s="9"/>
    </row>
  </sheetData>
  <autoFilter ref="A7:B7" xr:uid="{F45BD652-6795-4CDA-AAF9-68DFDA636A97}">
    <sortState xmlns:xlrd2="http://schemas.microsoft.com/office/spreadsheetml/2017/richdata2" ref="A8:B66">
      <sortCondition ref="A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 &amp; I</vt:lpstr>
      <vt:lpstr>Sheet1</vt:lpstr>
      <vt:lpstr>Sheet2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carringtonc</dc:creator>
  <cp:lastModifiedBy>Christopher Dell</cp:lastModifiedBy>
  <cp:lastPrinted>2023-08-30T19:32:11Z</cp:lastPrinted>
  <dcterms:created xsi:type="dcterms:W3CDTF">2013-08-01T13:53:33Z</dcterms:created>
  <dcterms:modified xsi:type="dcterms:W3CDTF">2026-06-30T13:34:42Z</dcterms:modified>
</cp:coreProperties>
</file>