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sinessFinance\StateAidFunds\Budget Detail\Budget Detail 2026-2027\"/>
    </mc:Choice>
  </mc:AlternateContent>
  <xr:revisionPtr revIDLastSave="0" documentId="13_ncr:1_{BCCA1A09-38F2-464C-B2AE-D2D3B1C54296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P &amp; I" sheetId="4" state="hidden" r:id="rId1"/>
    <sheet name="Sheet1" sheetId="1" r:id="rId2"/>
    <sheet name="Sheet2" sheetId="5" r:id="rId3"/>
  </sheets>
  <definedNames>
    <definedName name="_xlnm._FilterDatabase" localSheetId="1" hidden="1">Sheet1!$A$1:$F$76</definedName>
    <definedName name="_xlnm._FilterDatabase" localSheetId="2" hidden="1">Sheet2!$A$7:$B$7</definedName>
    <definedName name="_xlnm.Print_Area" localSheetId="1">Sheet1!$A:$B</definedName>
    <definedName name="_xlnm.Print_Titles" localSheetId="1">Sheet1!$A:$B,Sheet1!$2:$2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O39" i="1" l="1"/>
  <c r="BO26" i="1"/>
  <c r="AG66" i="1"/>
  <c r="M66" i="1"/>
  <c r="L66" i="1"/>
  <c r="K66" i="1"/>
  <c r="J66" i="1"/>
  <c r="I66" i="1"/>
  <c r="AD66" i="1" l="1"/>
  <c r="AH66" i="1"/>
  <c r="F65" i="1"/>
  <c r="F64" i="1"/>
  <c r="F63" i="1"/>
  <c r="F61" i="1"/>
  <c r="F60" i="1"/>
  <c r="F54" i="1"/>
  <c r="F52" i="1"/>
  <c r="F47" i="1"/>
  <c r="F46" i="1"/>
  <c r="F45" i="1"/>
  <c r="F31" i="1"/>
  <c r="F28" i="1"/>
  <c r="F27" i="1"/>
  <c r="F25" i="1"/>
  <c r="F19" i="1"/>
  <c r="F18" i="1"/>
  <c r="F17" i="1"/>
  <c r="F14" i="1"/>
  <c r="F9" i="1"/>
  <c r="F51" i="1"/>
  <c r="F42" i="1"/>
  <c r="F40" i="1"/>
  <c r="F30" i="1"/>
  <c r="F24" i="1"/>
  <c r="F22" i="1"/>
  <c r="F15" i="1"/>
  <c r="F8" i="1"/>
  <c r="F58" i="1"/>
  <c r="F34" i="1"/>
  <c r="F29" i="1"/>
  <c r="F13" i="1"/>
  <c r="F59" i="1" l="1"/>
  <c r="F57" i="1"/>
  <c r="F55" i="1"/>
  <c r="F50" i="1"/>
  <c r="F39" i="1"/>
  <c r="F33" i="1"/>
  <c r="F12" i="1"/>
  <c r="F53" i="1" l="1"/>
  <c r="F10" i="1"/>
  <c r="F23" i="1"/>
  <c r="EP66" i="1"/>
  <c r="DZ66" i="1"/>
  <c r="DY66" i="1"/>
  <c r="DV66" i="1"/>
  <c r="DF66" i="1"/>
  <c r="AQ66" i="1"/>
  <c r="AP66" i="1"/>
  <c r="CP66" i="1" l="1"/>
  <c r="CQ66" i="1"/>
  <c r="BQ66" i="1"/>
  <c r="EN66" i="1"/>
  <c r="EO66" i="1"/>
  <c r="DE66" i="1"/>
  <c r="CK66" i="1"/>
  <c r="CL66" i="1"/>
  <c r="BM66" i="1"/>
  <c r="BN66" i="1"/>
  <c r="EM66" i="1"/>
  <c r="EL66" i="1"/>
  <c r="DT66" i="1"/>
  <c r="DU66" i="1"/>
  <c r="DC66" i="1"/>
  <c r="DD66" i="1"/>
  <c r="CI66" i="1"/>
  <c r="CJ66" i="1"/>
  <c r="CG66" i="1"/>
  <c r="CH66" i="1"/>
  <c r="BK66" i="1"/>
  <c r="BL66" i="1"/>
  <c r="X66" i="1"/>
  <c r="BW66" i="1" l="1"/>
  <c r="BX66" i="1"/>
  <c r="EK66" i="1"/>
  <c r="CF66" i="1"/>
  <c r="BI66" i="1"/>
  <c r="BJ66" i="1"/>
  <c r="AY66" i="1"/>
  <c r="Z66" i="1"/>
  <c r="Y66" i="1"/>
  <c r="EJ66" i="1"/>
  <c r="EI66" i="1"/>
  <c r="DX66" i="1"/>
  <c r="DW66" i="1"/>
  <c r="DO66" i="1"/>
  <c r="DB66" i="1"/>
  <c r="DA66" i="1"/>
  <c r="CZ66" i="1"/>
  <c r="CE66" i="1"/>
  <c r="CD66" i="1"/>
  <c r="BU66" i="1"/>
  <c r="BT66" i="1"/>
  <c r="BP66" i="1"/>
  <c r="BH66" i="1"/>
  <c r="BG66" i="1"/>
  <c r="AO66" i="1"/>
  <c r="AN66" i="1"/>
  <c r="AJ66" i="1"/>
  <c r="C61" i="1" l="1"/>
  <c r="C60" i="1"/>
  <c r="C51" i="1"/>
  <c r="C47" i="1"/>
  <c r="C46" i="1"/>
  <c r="C42" i="1"/>
  <c r="C33" i="1"/>
  <c r="C29" i="1"/>
  <c r="C28" i="1"/>
  <c r="C27" i="1"/>
  <c r="C24" i="1"/>
  <c r="C18" i="1"/>
  <c r="C17" i="1"/>
  <c r="C57" i="1"/>
  <c r="C55" i="1"/>
  <c r="C34" i="1"/>
  <c r="C25" i="1"/>
  <c r="C22" i="1"/>
  <c r="C13" i="1"/>
  <c r="C64" i="1"/>
  <c r="C63" i="1"/>
  <c r="C45" i="1"/>
  <c r="C31" i="1"/>
  <c r="C20" i="1"/>
  <c r="C15" i="1"/>
  <c r="C12" i="1"/>
  <c r="C40" i="1"/>
  <c r="C16" i="1"/>
  <c r="C10" i="1"/>
  <c r="EH66" i="1"/>
  <c r="EG66" i="1"/>
  <c r="C59" i="1"/>
  <c r="C52" i="1"/>
  <c r="C48" i="1"/>
  <c r="C43" i="1"/>
  <c r="C41" i="1"/>
  <c r="C39" i="1"/>
  <c r="C32" i="1"/>
  <c r="C11" i="1"/>
  <c r="ES66" i="1"/>
  <c r="DL66" i="1"/>
  <c r="CC66" i="1"/>
  <c r="BS66" i="1"/>
  <c r="BR66" i="1"/>
  <c r="C50" i="1"/>
  <c r="C37" i="1"/>
  <c r="C30" i="1"/>
  <c r="C36" i="1"/>
  <c r="C62" i="1"/>
  <c r="C58" i="1"/>
  <c r="C14" i="1"/>
  <c r="C53" i="1"/>
  <c r="C49" i="1"/>
  <c r="EF66" i="1"/>
  <c r="EE66" i="1"/>
  <c r="DI66" i="1"/>
  <c r="CX66" i="1"/>
  <c r="CT66" i="1"/>
  <c r="C38" i="1"/>
  <c r="H66" i="1"/>
  <c r="U66" i="1"/>
  <c r="ED66" i="1"/>
  <c r="DS66" i="1"/>
  <c r="DR66" i="1"/>
  <c r="CW66" i="1"/>
  <c r="CV66" i="1"/>
  <c r="CS66" i="1"/>
  <c r="CB66" i="1"/>
  <c r="BE66" i="1"/>
  <c r="BF66" i="1"/>
  <c r="W66" i="1"/>
  <c r="C26" i="1"/>
  <c r="C35" i="1"/>
  <c r="ER66" i="1"/>
  <c r="EC66" i="1"/>
  <c r="CO66" i="1"/>
  <c r="CA66" i="1"/>
  <c r="BZ66" i="1"/>
  <c r="BO66" i="1"/>
  <c r="BD66" i="1"/>
  <c r="AX66" i="1"/>
  <c r="C56" i="1" l="1"/>
  <c r="C44" i="1"/>
  <c r="C65" i="1"/>
  <c r="C54" i="1"/>
  <c r="C8" i="1"/>
  <c r="C9" i="1"/>
  <c r="C19" i="1"/>
  <c r="G66" i="1"/>
  <c r="EB66" i="1"/>
  <c r="EQ66" i="1"/>
  <c r="DK66" i="1"/>
  <c r="AM66" i="1"/>
  <c r="V66" i="1"/>
  <c r="N66" i="1"/>
  <c r="Q66" i="1" l="1"/>
  <c r="E66" i="1"/>
  <c r="O66" i="1"/>
  <c r="P66" i="1"/>
  <c r="R66" i="1"/>
  <c r="S66" i="1"/>
  <c r="T66" i="1"/>
  <c r="AA66" i="1"/>
  <c r="AB66" i="1"/>
  <c r="AC66" i="1"/>
  <c r="AE66" i="1"/>
  <c r="AF66" i="1"/>
  <c r="AI66" i="1"/>
  <c r="AK66" i="1"/>
  <c r="AL66" i="1"/>
  <c r="AR66" i="1"/>
  <c r="AW66" i="1"/>
  <c r="AZ66" i="1"/>
  <c r="EA66" i="1"/>
  <c r="AS66" i="1"/>
  <c r="AT66" i="1"/>
  <c r="AU66" i="1"/>
  <c r="AV66" i="1"/>
  <c r="BA66" i="1"/>
  <c r="BB66" i="1"/>
  <c r="BC66" i="1"/>
  <c r="BV66" i="1"/>
  <c r="BY66" i="1"/>
  <c r="CM66" i="1"/>
  <c r="CN66" i="1"/>
  <c r="CR66" i="1"/>
  <c r="CU66" i="1"/>
  <c r="CY66" i="1"/>
  <c r="DG66" i="1"/>
  <c r="DH66" i="1"/>
  <c r="DJ66" i="1"/>
  <c r="DM66" i="1"/>
  <c r="DN66" i="1"/>
  <c r="DP66" i="1"/>
  <c r="DQ66" i="1"/>
  <c r="C23" i="1"/>
  <c r="C21" i="1" l="1"/>
  <c r="C66" i="1" l="1"/>
  <c r="F66" i="1"/>
  <c r="D6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Katie Buchanan</author>
  </authors>
  <commentList>
    <comment ref="AI6" authorId="0" shapeId="0" xr:uid="{E244BA24-C8E4-4358-A96E-9F30C62BF100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Voc 54 (capitalized equipment)</t>
        </r>
      </text>
    </comment>
    <comment ref="AJ6" authorId="0" shapeId="0" xr:uid="{67E2E989-D689-4071-AD23-7F38AEFC8579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Voc 54 (capitalized equipment)</t>
        </r>
      </text>
    </comment>
    <comment ref="AS6" authorId="0" shapeId="0" xr:uid="{12C045F4-72F7-4ACF-A935-9361C45D69F8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Purpose codes:
321
322
323
325
923</t>
        </r>
      </text>
    </comment>
    <comment ref="AT6" authorId="0" shapeId="0" xr:uid="{1F1E8B71-60CD-4083-B89F-105797C2BE03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Purpose codes:
321
322
323
325
923</t>
        </r>
      </text>
    </comment>
    <comment ref="AU6" authorId="0" shapeId="0" xr:uid="{A130E308-6299-4F87-B59D-2504DA82908C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Purpose codes:
321
322
323
325
923</t>
        </r>
      </text>
    </comment>
    <comment ref="AZ6" authorId="0" shapeId="0" xr:uid="{DF3C62D6-F18D-4B41-86EC-0A25EA463AD5}">
      <text>
        <r>
          <rPr>
            <b/>
            <sz val="9"/>
            <color indexed="81"/>
            <rFont val="Tahoma"/>
            <family val="2"/>
          </rPr>
          <t>Katie Buchanan:</t>
        </r>
        <r>
          <rPr>
            <sz val="9"/>
            <color indexed="81"/>
            <rFont val="Tahoma"/>
            <family val="2"/>
          </rPr>
          <t xml:space="preserve">
Purpose codes:
1xx
220
310 
311
321
322
323
410
421
422
430
510
</t>
        </r>
      </text>
    </comment>
  </commentList>
</comments>
</file>

<file path=xl/sharedStrings.xml><?xml version="1.0" encoding="utf-8"?>
<sst xmlns="http://schemas.openxmlformats.org/spreadsheetml/2006/main" count="1170" uniqueCount="374">
  <si>
    <t>TOTAL</t>
  </si>
  <si>
    <t>ALLOCATION</t>
  </si>
  <si>
    <t>ALAMANCE CC</t>
  </si>
  <si>
    <t>ASHEVILLE-BUNCOMBE TCC</t>
  </si>
  <si>
    <t>BEAUFORT CC</t>
  </si>
  <si>
    <t>BLADEN CC</t>
  </si>
  <si>
    <t>BLUE RIDGE CC</t>
  </si>
  <si>
    <t>BRUNSWICK CC</t>
  </si>
  <si>
    <t>CALDWELL CC</t>
  </si>
  <si>
    <t>CAPE FEAR CC</t>
  </si>
  <si>
    <t>CARTERET CC</t>
  </si>
  <si>
    <t>CATAWBA VALLEY CC</t>
  </si>
  <si>
    <t>CENTRAL CAROLINA CC</t>
  </si>
  <si>
    <t>CENTRAL PIEDMONT CC</t>
  </si>
  <si>
    <t>CLEVELAND CC</t>
  </si>
  <si>
    <t>COASTAL CAROLINA CC</t>
  </si>
  <si>
    <t>COLLEGE OF THE ALBEMARLE</t>
  </si>
  <si>
    <t>CRAVEN CC</t>
  </si>
  <si>
    <t>DURHAM TCC</t>
  </si>
  <si>
    <t>EDGECOMBE CC</t>
  </si>
  <si>
    <t>FAYETTEVILLE TCC</t>
  </si>
  <si>
    <t>FORSYTH TCC</t>
  </si>
  <si>
    <t>GASTON CC</t>
  </si>
  <si>
    <t>GUILFORD TCC</t>
  </si>
  <si>
    <t>HALIFAX CC</t>
  </si>
  <si>
    <t>HAYWOOD CC</t>
  </si>
  <si>
    <t>ISOTHERMAL CC</t>
  </si>
  <si>
    <t>JAMES SPRUNT CC</t>
  </si>
  <si>
    <t>JOHNSTON CC</t>
  </si>
  <si>
    <t>LENOIR CC</t>
  </si>
  <si>
    <t>MARTIN CC</t>
  </si>
  <si>
    <t>MAYLAND CC</t>
  </si>
  <si>
    <t>MCDOWELL CC</t>
  </si>
  <si>
    <t>MITCHELL CC</t>
  </si>
  <si>
    <t>MONTGOMERY CC</t>
  </si>
  <si>
    <t>NASH CC</t>
  </si>
  <si>
    <t>PAMLICO CC</t>
  </si>
  <si>
    <t>PIEDMONT CC</t>
  </si>
  <si>
    <t>PITT CC</t>
  </si>
  <si>
    <t>RANDOLPH CC</t>
  </si>
  <si>
    <t>RICHMOND CC</t>
  </si>
  <si>
    <t>ROANOKE-CHOWAN CC</t>
  </si>
  <si>
    <t>ROBESON CC</t>
  </si>
  <si>
    <t>ROCKINGHAM CC</t>
  </si>
  <si>
    <t>ROWAN-CABARRUS CC</t>
  </si>
  <si>
    <t>SAMPSON CC</t>
  </si>
  <si>
    <t>SANDHILLS CC</t>
  </si>
  <si>
    <t>SOUTH PIEDMONT CC</t>
  </si>
  <si>
    <t>SOUTHEASTERN CC</t>
  </si>
  <si>
    <t>SOUTHWESTERN CC</t>
  </si>
  <si>
    <t>STANLY CC</t>
  </si>
  <si>
    <t>SURRY CC</t>
  </si>
  <si>
    <t>TRI-COUNTY CC</t>
  </si>
  <si>
    <t>VANCE-GRANVILLE CC</t>
  </si>
  <si>
    <t>WAKE TCC</t>
  </si>
  <si>
    <t>WAYNE CC</t>
  </si>
  <si>
    <t>WESTERN PIEDMONT CC</t>
  </si>
  <si>
    <t>WILKES CC</t>
  </si>
  <si>
    <t>WILSON CC</t>
  </si>
  <si>
    <t>Ongoing</t>
  </si>
  <si>
    <t>NUMBER</t>
  </si>
  <si>
    <t>PURPOSE:</t>
  </si>
  <si>
    <t>INSTRUCTIONS:</t>
  </si>
  <si>
    <t xml:space="preserve">The spreadsheet is posted to the NCCCS website on the last day of each month. </t>
  </si>
  <si>
    <t>Colleges should use this spreadsheet to verify the amounts agree with their budget each month.</t>
  </si>
  <si>
    <t>Create spreadsheet of each approved allocation/reversion a college receives throughout the fiscal year.</t>
  </si>
  <si>
    <t>This is done so budget figures are up-to-date in CBAS for college use and to provide a breakdown in spreadsheet form of colleges' budget by vocation and/or purpose code.</t>
  </si>
  <si>
    <t>Only approved budget transactions are keyed into CBAS and the working budget spreadsheet.</t>
  </si>
  <si>
    <t>Approved budget transactions that need to be posted are typically emailed to the individual in State Aid that maintains the budget spreadsheet and posts budget item to CBAS.</t>
  </si>
  <si>
    <t>The spreadsheet's columns are organized by purpose and/or voc code, then by date of transaction.</t>
  </si>
  <si>
    <t>Colunm A:</t>
  </si>
  <si>
    <t>Institution number of the community college</t>
  </si>
  <si>
    <t xml:space="preserve">* </t>
  </si>
  <si>
    <t>Colunm B:</t>
  </si>
  <si>
    <t>Name of the community college</t>
  </si>
  <si>
    <t>Colunm C:</t>
  </si>
  <si>
    <t>Total Allocation (sum of all columns for a college)</t>
  </si>
  <si>
    <t>Colunm D:</t>
  </si>
  <si>
    <t>Colunm E, F,…:</t>
  </si>
  <si>
    <t>Original/Net Allocation - this is the formula budget allotted to the colleges in the NC General Assempbly budget</t>
  </si>
  <si>
    <t>Additional allocations/revesions that fall outside of the formula budget</t>
  </si>
  <si>
    <t>On the last business day of each month, State Aid posts that month's budget spreadsheet to the NCCCS website.  This is used by the colleges in preparing their monthly financial</t>
  </si>
  <si>
    <t>reporting to the System Office and to ensure their budget is posted at the college appropriately.</t>
  </si>
  <si>
    <t xml:space="preserve">   </t>
  </si>
  <si>
    <t xml:space="preserve">After the budget transaction is keyed into CBAS, post the same transaction on the working budget spreadsheet. </t>
  </si>
  <si>
    <t>Verifying Budget Spreadsheet entries to CBAS:</t>
  </si>
  <si>
    <t xml:space="preserve">It is important to verify that what has been keyed for that month to the budget spreadsheet matches what has been keyed into the CBAS budget module.  This ensures that </t>
  </si>
  <si>
    <t>what State Aid reports to the colleges matches what is in the system-wide budget.</t>
  </si>
  <si>
    <t>To do this, run the System-Wide Budget Reporting (XBOST) process in CBAS.  This process is outlined on page 28 of the CBAS Budget Module User Guide.</t>
  </si>
  <si>
    <t>The amount of the "Net Allotment" column on the final page of the XBOST is the total system-wide budget, fiscal year to date.</t>
  </si>
  <si>
    <t>If all transactions for the month keyed into CBAS match what was keyed to the budget spreadsheet, the the "Net Allotment" total in CBAS will be the same as the</t>
  </si>
  <si>
    <t>"Total Allocation" total from the spreadsheet.</t>
  </si>
  <si>
    <t>Posting Budget Spreadsheet to NCCCS Website:</t>
  </si>
  <si>
    <t>On the last business day of each month, State Aid posts that month's budget spreadsheet to the NCCCS website.  This is used by the colleges in preparing their monthly</t>
  </si>
  <si>
    <t>financial reporting to the System Office and to ensure their budget is posted at the college appropriately.</t>
  </si>
  <si>
    <t>Steps:</t>
  </si>
  <si>
    <t>(2)  Once the working budget spreadsheet is correct, save a copy of this spreadsheet at the following file path:  S:\BusinessFinance\StateAidFunds\Budget Detail\Budget Detail 20xx-20xx.</t>
  </si>
  <si>
    <t xml:space="preserve">        There is a folder titled "Monthly SS for Website".  Save the working budget spreadsheet here using the "Save As" function, and re-name it with the current month and year.</t>
  </si>
  <si>
    <t xml:space="preserve">        This is done so that State Aid has a snap-shot of each month's system-wide budget saved, and so that the Working BD Spreadsheet continues to be used to add to next month's</t>
  </si>
  <si>
    <t xml:space="preserve">        transactions to it.</t>
  </si>
  <si>
    <t xml:space="preserve">(3)  Send an email to the Director of Systems Accounting and the Systems Accountant.  Attach the current month's spreadsheet and request they have it posted to the NCCCS </t>
  </si>
  <si>
    <t>(1)  Verify budget spreadsheet entries to CBAS, as explained above.  Reasearch and correct any keying errors.</t>
  </si>
  <si>
    <t>(4)  When complete, Systems Accounting will respond that the spreadsheet has been posted.</t>
  </si>
  <si>
    <t>(5)  Verify that the correct spreadsheet has been posted at above site.</t>
  </si>
  <si>
    <r>
      <t xml:space="preserve">(6)  Once verified, notify that colleges' business offices via email (to business officers and CFOs at </t>
    </r>
    <r>
      <rPr>
        <b/>
        <sz val="11"/>
        <color theme="1"/>
        <rFont val="Calibri"/>
        <family val="2"/>
        <scheme val="minor"/>
      </rPr>
      <t>cc-businessoff@nccommunitycolleges.edu</t>
    </r>
    <r>
      <rPr>
        <sz val="11"/>
        <color theme="1"/>
        <rFont val="Calibri"/>
        <family val="2"/>
        <scheme val="minor"/>
      </rPr>
      <t xml:space="preserve"> and controllers and bookkeepers at</t>
    </r>
  </si>
  <si>
    <r>
      <t xml:space="preserve">        website:  </t>
    </r>
    <r>
      <rPr>
        <b/>
        <sz val="11"/>
        <color theme="1"/>
        <rFont val="Calibri"/>
        <family val="2"/>
        <scheme val="minor"/>
      </rPr>
      <t>http://www.nccommunitycolleges.edu/finance-operations/budget-accounting/state-aid</t>
    </r>
    <r>
      <rPr>
        <sz val="11"/>
        <color theme="1"/>
        <rFont val="Calibri"/>
        <family val="2"/>
        <scheme val="minor"/>
      </rPr>
      <t>.</t>
    </r>
  </si>
  <si>
    <r>
      <t xml:space="preserve">        </t>
    </r>
    <r>
      <rPr>
        <b/>
        <sz val="11"/>
        <color theme="1"/>
        <rFont val="Calibri"/>
        <family val="2"/>
        <scheme val="minor"/>
      </rPr>
      <t>cc-contbookkeep@nccommunitycolleges.edu</t>
    </r>
    <r>
      <rPr>
        <sz val="11"/>
        <color theme="1"/>
        <rFont val="Calibri"/>
        <family val="2"/>
        <scheme val="minor"/>
      </rPr>
      <t>) that the current month's budget spreadsheet has been posted, providing the website to them.</t>
    </r>
  </si>
  <si>
    <t xml:space="preserve">  </t>
  </si>
  <si>
    <t>STATE GENERAL FUNDS</t>
  </si>
  <si>
    <t xml:space="preserve"> </t>
  </si>
  <si>
    <t>REVERSION</t>
  </si>
  <si>
    <t>DAVIDSON-DAVIE CC</t>
  </si>
  <si>
    <t>Customized Training</t>
  </si>
  <si>
    <t>WORKING</t>
  </si>
  <si>
    <t>Equipment</t>
  </si>
  <si>
    <t>Basic Skills Performance Based Funding</t>
  </si>
  <si>
    <t>Other PBF</t>
  </si>
  <si>
    <t>Purp 920, Voc 97</t>
  </si>
  <si>
    <t>Purp 930, Voc 97</t>
  </si>
  <si>
    <t>Purp 321, Voc 97</t>
  </si>
  <si>
    <t>COLLEGE</t>
  </si>
  <si>
    <t>GASTON COLLEGE</t>
  </si>
  <si>
    <t>STATE BOARD RESERVE FUNDS</t>
  </si>
  <si>
    <t>Voc 30</t>
  </si>
  <si>
    <t>Funds:  7/1/24 - 6/30/25</t>
  </si>
  <si>
    <t>Voc 41</t>
  </si>
  <si>
    <t>High-Cost Healthcare Workforce Expansion</t>
  </si>
  <si>
    <t>Voc 42</t>
  </si>
  <si>
    <t>High-Cost Healthcare Workforce Start-Up</t>
  </si>
  <si>
    <t>US DEPT. OF EDUCATION</t>
  </si>
  <si>
    <t>Voc 76, Purp 373</t>
  </si>
  <si>
    <t>Voc 75</t>
  </si>
  <si>
    <t>Books</t>
  </si>
  <si>
    <t>Career Academies for At-Risk Students</t>
  </si>
  <si>
    <t>Voc 60</t>
  </si>
  <si>
    <t>NC FAME</t>
  </si>
  <si>
    <t>Voc 88</t>
  </si>
  <si>
    <t>Voc 31</t>
  </si>
  <si>
    <t>MOTORCYCLE SAFETY PROGRAM</t>
  </si>
  <si>
    <t>Voc 45</t>
  </si>
  <si>
    <t>FY 2024-25</t>
  </si>
  <si>
    <t>Voc 80, Purp 369</t>
  </si>
  <si>
    <t>BioNetwork Host Colleges</t>
  </si>
  <si>
    <t>Voc 80, Purp 525</t>
  </si>
  <si>
    <t>Enrollment Growth Reserve</t>
  </si>
  <si>
    <t>Voc 53</t>
  </si>
  <si>
    <t>Voc 62</t>
  </si>
  <si>
    <t>Construction Training, Building Careers</t>
  </si>
  <si>
    <t>Truck Driver Shortage Program</t>
  </si>
  <si>
    <t>Voc 63</t>
  </si>
  <si>
    <t>US DEPARTMENT OF LABOR</t>
  </si>
  <si>
    <t>Voc 80, Purp 357</t>
  </si>
  <si>
    <t xml:space="preserve">Apprenticeship Building America </t>
  </si>
  <si>
    <t>Voc 80, Purp 372</t>
  </si>
  <si>
    <t>US DEPT. OF COMMERCE</t>
  </si>
  <si>
    <t>Voc 80, Purp 375 &amp; 945</t>
  </si>
  <si>
    <t>Rural College Broadband Access SFRF</t>
  </si>
  <si>
    <t>STATE FISCAL RECOVERY FUNDS</t>
  </si>
  <si>
    <t>Voc 80, Purp 556</t>
  </si>
  <si>
    <t>Short-Term Workforce Development</t>
  </si>
  <si>
    <t>Voc 80, Purp 554</t>
  </si>
  <si>
    <t>Finish Line Grants</t>
  </si>
  <si>
    <t>Voc 80, Purp 560</t>
  </si>
  <si>
    <t>Cape Fear Botanical Gardens</t>
  </si>
  <si>
    <t>Voc 48</t>
  </si>
  <si>
    <t>Integrated Education Training Project (IET)</t>
  </si>
  <si>
    <t>Voc 80, Purp 374</t>
  </si>
  <si>
    <t>US DEPT OF EDUCATION</t>
  </si>
  <si>
    <t xml:space="preserve">Disaster Recovery Act of 2024 Part II </t>
  </si>
  <si>
    <t>Mental Health Support</t>
  </si>
  <si>
    <t xml:space="preserve">Funds: </t>
  </si>
  <si>
    <t>Competency Based Education</t>
  </si>
  <si>
    <t>Hispanic Education Summit</t>
  </si>
  <si>
    <t>Small Business Centers</t>
  </si>
  <si>
    <t>Voc 83, Purp 363</t>
  </si>
  <si>
    <t xml:space="preserve">FTE Audit Reversion                     </t>
  </si>
  <si>
    <t xml:space="preserve">Projects                      </t>
  </si>
  <si>
    <t>NC Motorcycle Safety       Education Program</t>
  </si>
  <si>
    <t>Carryforward to                 FY 2025-26</t>
  </si>
  <si>
    <t>Period:  7/1/25 - 6/30/26</t>
  </si>
  <si>
    <t>Alloc:  8/22/25</t>
  </si>
  <si>
    <t>Advance NC Consortium</t>
  </si>
  <si>
    <t>ARPA TEMPORARY SAVINGS FUND</t>
  </si>
  <si>
    <t>Carryforward  to                        FY 2025-26</t>
  </si>
  <si>
    <t>Budget Stabilization</t>
  </si>
  <si>
    <t>Ended 12/31/24; liquidation ends 9/30/26</t>
  </si>
  <si>
    <t>Carryforward to                            FY 2025-26</t>
  </si>
  <si>
    <t>Voc 80</t>
  </si>
  <si>
    <t>ENROLLMENT GROWTH RESERVE FUND</t>
  </si>
  <si>
    <t>Carryforward to                   FY 2025-26</t>
  </si>
  <si>
    <t>Title II Section 231         Adult Basic Education</t>
  </si>
  <si>
    <t>Voc 74 , 97</t>
  </si>
  <si>
    <t>Ended 6/30/25; liquidation ends 6/30/26</t>
  </si>
  <si>
    <t>Apprenticeship Expansion</t>
  </si>
  <si>
    <t>Carryforward to                      FY 2025-26</t>
  </si>
  <si>
    <t>Period:  12/2/22 - 5/28/27</t>
  </si>
  <si>
    <t>NC BioBetter                           Build Back Better                              Regional Challenge</t>
  </si>
  <si>
    <t>Carryforward to                        FY 2025-26</t>
  </si>
  <si>
    <t>Voc 80, Purp 431; 944</t>
  </si>
  <si>
    <t>GROWING RURAL ECONOMIES w/ ACCESS to TECHNOLOGY (GREAT) FUND</t>
  </si>
  <si>
    <t>Period:  7/1/21 - 6/30/26</t>
  </si>
  <si>
    <t xml:space="preserve">Rural College Broadband Access (GREAT) </t>
  </si>
  <si>
    <t>Voc 80, Purp 432; 946</t>
  </si>
  <si>
    <t>Underserved Student Outreach and Advising</t>
  </si>
  <si>
    <t>Ninth &amp; Tenth Pilot Program</t>
  </si>
  <si>
    <t>FY 2025-26</t>
  </si>
  <si>
    <t>Accelerate &amp; Innovate McDowell</t>
  </si>
  <si>
    <t>Virtual Learning Community Centers</t>
  </si>
  <si>
    <t>USDOE TITLE II LEADERSHIP FUNDS</t>
  </si>
  <si>
    <t>Regional Online Adult High School Pilot Project</t>
  </si>
  <si>
    <t>Voc 77; Purp 322</t>
  </si>
  <si>
    <t>Intellectual &amp; Development Disabilities (IDD) Training Program</t>
  </si>
  <si>
    <t>Voc 80, Purp 546</t>
  </si>
  <si>
    <t>Voc 80, Purp 547</t>
  </si>
  <si>
    <t>Voc 80, Purp 548</t>
  </si>
  <si>
    <t>DISASTER RECOVERY ACT OF 2024 - HELENE FUND</t>
  </si>
  <si>
    <t>Period:  7/1/25 - 6/30/27</t>
  </si>
  <si>
    <t>Title II Section 225           Corrections Education</t>
  </si>
  <si>
    <t>Title II Integrated English Lit &amp; Civics Ed (IELCE)</t>
  </si>
  <si>
    <t>Voc 10-19</t>
  </si>
  <si>
    <t>Alloc:  9/19/25</t>
  </si>
  <si>
    <t>PERKINS CTE ACT OF 2006, AS AMENDED BY PERKINS V</t>
  </si>
  <si>
    <t>Alloc:  7/18/25</t>
  </si>
  <si>
    <t>REALLOCATION</t>
  </si>
  <si>
    <t>Realloc:  9/8/25</t>
  </si>
  <si>
    <t>Hurricane Helene Enrollment Stabilization</t>
  </si>
  <si>
    <t>Voc 80, Purp 549</t>
  </si>
  <si>
    <t>Alloc: 9/19/25</t>
  </si>
  <si>
    <t>Faculty Recruitment and Retention</t>
  </si>
  <si>
    <t>Nursing Faculty Salary Adjustment</t>
  </si>
  <si>
    <t>STATE GENERAL FUNDS AND GEAR UP</t>
  </si>
  <si>
    <t>Alloc:  10/17/25</t>
  </si>
  <si>
    <t>NC Career Coach</t>
  </si>
  <si>
    <t>Voc 79</t>
  </si>
  <si>
    <t>Alloc:  9/22/25</t>
  </si>
  <si>
    <t>Apprenticeship Building America Recall</t>
  </si>
  <si>
    <t>NC Edge Customized Training Regional Trainers</t>
  </si>
  <si>
    <t>Voc 80, Purp 360</t>
  </si>
  <si>
    <t>Apprenticeship Expansion Recall</t>
  </si>
  <si>
    <t>Apprenticeship Expansion Reallocation</t>
  </si>
  <si>
    <t>Alloc:  10/2/25, 10/6/25 and 10/16/25</t>
  </si>
  <si>
    <t>Alloc: 10/2/25</t>
  </si>
  <si>
    <t>Voc 97, 50</t>
  </si>
  <si>
    <t>Modernization of Degree Program Competencies</t>
  </si>
  <si>
    <t>Alloc:  11/21/25</t>
  </si>
  <si>
    <t>Alloc:  11/25/25</t>
  </si>
  <si>
    <t>Apprenticeship Building America Reallocation</t>
  </si>
  <si>
    <t>Voc 80, Purp 361</t>
  </si>
  <si>
    <t>Alloc:  11/24/25</t>
  </si>
  <si>
    <t>Rural College Broadband Access SFRF Recall</t>
  </si>
  <si>
    <t xml:space="preserve"> FY 2025-26</t>
  </si>
  <si>
    <t>Rural College Broadband Access (GREAT) Reallocation</t>
  </si>
  <si>
    <t>FY 2025-2026</t>
  </si>
  <si>
    <t>Alloc:  11/13/25</t>
  </si>
  <si>
    <t>Alloc:  10/30/25</t>
  </si>
  <si>
    <t>Media Development</t>
  </si>
  <si>
    <t>Customized Training Administrative Allowance</t>
  </si>
  <si>
    <t>Rural College Broadband Access SFRF Reallocation</t>
  </si>
  <si>
    <t>Alloc:  12/3/25</t>
  </si>
  <si>
    <t>Alloc:  12/9/25</t>
  </si>
  <si>
    <t>Alloc:  12/18/25</t>
  </si>
  <si>
    <t>Alloc: 1/12/2026</t>
  </si>
  <si>
    <t>NC Edge Customized Training Instructional Support Reallocation</t>
  </si>
  <si>
    <t>Voc 80, Purp 365</t>
  </si>
  <si>
    <t>Alloc:  1/22/26</t>
  </si>
  <si>
    <t>Alloc:  1/16/26</t>
  </si>
  <si>
    <t>State General Funds</t>
  </si>
  <si>
    <t>Alloc: 1/23/26</t>
  </si>
  <si>
    <t>Longevity Allocation</t>
  </si>
  <si>
    <t>Alloc:  1/23/26</t>
  </si>
  <si>
    <t>Alloc:  2/20/26</t>
  </si>
  <si>
    <t>Period:  7/1/25 - Until Expended</t>
  </si>
  <si>
    <t>Construction Training, Building Careers Reallocation</t>
  </si>
  <si>
    <t>Period: 7/1/23 - 12/31/26</t>
  </si>
  <si>
    <t xml:space="preserve">               FY 2025-26</t>
  </si>
  <si>
    <t xml:space="preserve">           FY 2025-26</t>
  </si>
  <si>
    <t>Alloc:  2/18/26</t>
  </si>
  <si>
    <t>Alloc: 2/20/2026</t>
  </si>
  <si>
    <t>Alloc: 2/6/2026</t>
  </si>
  <si>
    <t>Intellectual &amp; Development Disabilities (IDD) Marketing Project</t>
  </si>
  <si>
    <t>Voc 80, Purp 526</t>
  </si>
  <si>
    <t>Alloc:  10/15/25</t>
  </si>
  <si>
    <t>Child Care Reallocation</t>
  </si>
  <si>
    <t>Voc 80, Purp 530</t>
  </si>
  <si>
    <t>Underserved Student Outreach and Advising Recall</t>
  </si>
  <si>
    <t>Alloc:  12/1/25</t>
  </si>
  <si>
    <t>Small Business Centers Reallocation</t>
  </si>
  <si>
    <t>Voc 83, Purp 363; 940</t>
  </si>
  <si>
    <t>Alloc:  2/23/26</t>
  </si>
  <si>
    <t>Alloc:  2/26/26</t>
  </si>
  <si>
    <t>Alloc:  3/20/26</t>
  </si>
  <si>
    <t>NC Career Coach - Additional Funding</t>
  </si>
  <si>
    <t>Alloc:  3/16/26</t>
  </si>
  <si>
    <t>Alloc:  3/25/26</t>
  </si>
  <si>
    <t>Voc 80; 43, Purp 369; 940</t>
  </si>
  <si>
    <t>BioNetwork Host Colleges Reallocation</t>
  </si>
  <si>
    <t>Alloc:  3/4/26</t>
  </si>
  <si>
    <t>Modernization of Degree Program Competencies Recall</t>
  </si>
  <si>
    <t>Alloc:  3/30/26</t>
  </si>
  <si>
    <t>Alloc:  4/20/26</t>
  </si>
  <si>
    <t>Apprenticeship Expansion Reallocation - March Recall</t>
  </si>
  <si>
    <t>Apprenticeship Expansion Reallocation - March Revised</t>
  </si>
  <si>
    <t>Alloc:  4/14/26</t>
  </si>
  <si>
    <t>Alloc:  4/8/25</t>
  </si>
  <si>
    <t>Alloc:  4/28/26</t>
  </si>
  <si>
    <t>Alloc:  5/20/26</t>
  </si>
  <si>
    <t>Alloc:  5/18/26</t>
  </si>
  <si>
    <t>Alloc:  5/26/26</t>
  </si>
  <si>
    <t>Alloc: 3/12/2026</t>
  </si>
  <si>
    <t>Voc 80, Purp 378</t>
  </si>
  <si>
    <t>Period: 5/1/2026 - 6/30/2027</t>
  </si>
  <si>
    <t>Alloc:  6/15/26</t>
  </si>
  <si>
    <t>Alloc:  6/4/26</t>
  </si>
  <si>
    <t>Alloc:  6/10/26</t>
  </si>
  <si>
    <t>Finish Line Grants Reallocation</t>
  </si>
  <si>
    <t>Alloc: 6/3/2026,6/18/2026</t>
  </si>
  <si>
    <t>Alloc:  6/26/26</t>
  </si>
  <si>
    <t>FY 2026-27                Budget Allocation Summary</t>
  </si>
  <si>
    <t>FY 2026-27</t>
  </si>
  <si>
    <t>7/1/26 - 6/30/27</t>
  </si>
  <si>
    <t>Period:  7/1/26 - 6/30/27</t>
  </si>
  <si>
    <t xml:space="preserve">Alloc: </t>
  </si>
  <si>
    <t xml:space="preserve">Alloc:  </t>
  </si>
  <si>
    <t>Carryforward to                 FY 2026-27</t>
  </si>
  <si>
    <t xml:space="preserve">Period:  </t>
  </si>
  <si>
    <t>Period:  1/1/24 - 6/30/27</t>
  </si>
  <si>
    <t xml:space="preserve">Residency Licensure Course Development Project </t>
  </si>
  <si>
    <t xml:space="preserve">Pathway to Employment Course Dev Proj Support </t>
  </si>
  <si>
    <t>Carryforward to              FY 2026-27</t>
  </si>
  <si>
    <t>Carryforward to               FY 2026-27</t>
  </si>
  <si>
    <t xml:space="preserve">Statewide Course Resource Project – ACA 122 </t>
  </si>
  <si>
    <t>Carryforward to                FY 2026-27</t>
  </si>
  <si>
    <t xml:space="preserve">BioNetwork Equipment </t>
  </si>
  <si>
    <t>Voc 43, Purp 940</t>
  </si>
  <si>
    <t>Carryforward to                   FY 2026-27</t>
  </si>
  <si>
    <t>Alloc:  1/21/22</t>
  </si>
  <si>
    <t>Ended 12/31/24; liquidation ends 12/31/26</t>
  </si>
  <si>
    <t>Voc 51</t>
  </si>
  <si>
    <t>Period:  3/17/23 - Until Expended</t>
  </si>
  <si>
    <t>Carryforward to             FY 2026-27</t>
  </si>
  <si>
    <t>Alloc:  7/29/26</t>
  </si>
  <si>
    <t>Alloc:  5/15/26</t>
  </si>
  <si>
    <t>Period:  3/23/26 - 6/30/27</t>
  </si>
  <si>
    <t>Alloc:  7/19/23</t>
  </si>
  <si>
    <t>Alloc:  2/17/23</t>
  </si>
  <si>
    <t>Alloc:  11/18/22</t>
  </si>
  <si>
    <t>Alloc:  5/20/22</t>
  </si>
  <si>
    <t xml:space="preserve">Apprenticeship Expansion </t>
  </si>
  <si>
    <t>Alloc:  8/15/25</t>
  </si>
  <si>
    <t>Disaster Recovery Act of 2024 Section 4A.3 Tuition &amp; Registration Fees</t>
  </si>
  <si>
    <t>Alloc:  12/15/25</t>
  </si>
  <si>
    <t>Disaster Recovery Act of 2024 Section 4A.6 Emergency Scholarship Grants</t>
  </si>
  <si>
    <t>Ended 12/31/24; liquidation ends 12/30/26</t>
  </si>
  <si>
    <t>Alloc:  2/18/22</t>
  </si>
  <si>
    <t>Carryforward to                         FY 2026-27</t>
  </si>
  <si>
    <t xml:space="preserve"> Carryforward to                            FY 2026-27</t>
  </si>
  <si>
    <t>Alloc:  10/20/23</t>
  </si>
  <si>
    <t>Period:  7/1/23 - 6/30/27</t>
  </si>
  <si>
    <t>Alloc:  8/14/26</t>
  </si>
  <si>
    <t>Funds:  7/1/26 - 6/30/27</t>
  </si>
  <si>
    <t>Voc 49</t>
  </si>
  <si>
    <t>2026 Appropriations Act Bonus Funds</t>
  </si>
  <si>
    <t>Alloc:  7/17/26</t>
  </si>
  <si>
    <t>NC Edge Customized Training Region Resources</t>
  </si>
  <si>
    <t>Alloc: 5/15/2026</t>
  </si>
  <si>
    <t xml:space="preserve">Child Care </t>
  </si>
  <si>
    <t xml:space="preserve">Perkins CTE </t>
  </si>
  <si>
    <t xml:space="preserve"> FY 2026-27</t>
  </si>
  <si>
    <t>Alloc:  10/20/26</t>
  </si>
  <si>
    <t>Voc 74, 97</t>
  </si>
  <si>
    <t>Disaster Recovery Act of 2024 Section 4A.6 Emergency Scholarship Grants Reallocation</t>
  </si>
  <si>
    <t>Alloc:  7/31/26</t>
  </si>
  <si>
    <t>Nursing Faculty Salary Adjustment - Recurring Obligations</t>
  </si>
  <si>
    <t>Alloc:  9/8/26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</si>
</sst>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[Red]\(0.00\)"/>
  </numFmts>
  <fonts count="2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1FEC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9DFDD"/>
        <bgColor indexed="64"/>
      </patternFill>
    </fill>
    <fill>
      <patternFill patternType="solid">
        <fgColor rgb="FFDEBDFF"/>
        <bgColor indexed="64"/>
      </patternFill>
    </fill>
    <fill>
      <patternFill patternType="solid">
        <fgColor rgb="FFC3B6D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73">
    <xf numFmtId="0" fontId="0" fillId="0" borderId="0" xfId="0"/>
    <xf numFmtId="14" fontId="1" fillId="0" borderId="0" xfId="0" applyNumberFormat="1" applyFont="1"/>
    <xf numFmtId="0" fontId="7" fillId="0" borderId="0" xfId="0" applyFont="1"/>
    <xf numFmtId="43" fontId="0" fillId="0" borderId="0" xfId="1" applyFont="1" applyFill="1"/>
    <xf numFmtId="0" fontId="2" fillId="0" borderId="0" xfId="0" applyFont="1"/>
    <xf numFmtId="0" fontId="11" fillId="0" borderId="1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3" fillId="0" borderId="0" xfId="0" applyFont="1" applyAlignment="1">
      <alignment horizontal="left"/>
    </xf>
    <xf numFmtId="0" fontId="13" fillId="0" borderId="0" xfId="0" applyFont="1"/>
    <xf numFmtId="0" fontId="7" fillId="0" borderId="0" xfId="0" applyFont="1" applyAlignment="1">
      <alignment vertical="center"/>
    </xf>
    <xf numFmtId="0" fontId="1" fillId="0" borderId="6" xfId="0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/>
    </xf>
    <xf numFmtId="43" fontId="2" fillId="0" borderId="6" xfId="1" applyFont="1" applyFill="1" applyBorder="1" applyAlignment="1"/>
    <xf numFmtId="43" fontId="0" fillId="0" borderId="8" xfId="1" applyFont="1" applyFill="1" applyBorder="1"/>
    <xf numFmtId="43" fontId="8" fillId="0" borderId="9" xfId="1" applyFont="1" applyFill="1" applyBorder="1" applyAlignment="1"/>
    <xf numFmtId="0" fontId="11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9" fillId="0" borderId="0" xfId="0" applyFont="1"/>
    <xf numFmtId="4" fontId="0" fillId="0" borderId="0" xfId="0" applyNumberFormat="1"/>
    <xf numFmtId="4" fontId="0" fillId="0" borderId="0" xfId="0" applyNumberFormat="1" applyAlignment="1">
      <alignment horizontal="center"/>
    </xf>
    <xf numFmtId="4" fontId="0" fillId="0" borderId="0" xfId="0" applyNumberFormat="1" applyAlignment="1">
      <alignment wrapText="1"/>
    </xf>
    <xf numFmtId="4" fontId="0" fillId="0" borderId="0" xfId="0" applyNumberFormat="1" applyAlignment="1">
      <alignment horizontal="right"/>
    </xf>
    <xf numFmtId="14" fontId="1" fillId="2" borderId="4" xfId="0" applyNumberFormat="1" applyFont="1" applyFill="1" applyBorder="1" applyAlignment="1">
      <alignment horizontal="center"/>
    </xf>
    <xf numFmtId="4" fontId="7" fillId="2" borderId="4" xfId="0" quotePrefix="1" applyNumberFormat="1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/>
    </xf>
    <xf numFmtId="14" fontId="5" fillId="3" borderId="4" xfId="0" quotePrefix="1" applyNumberFormat="1" applyFont="1" applyFill="1" applyBorder="1" applyAlignment="1">
      <alignment horizontal="center"/>
    </xf>
    <xf numFmtId="4" fontId="7" fillId="3" borderId="4" xfId="0" quotePrefix="1" applyNumberFormat="1" applyFont="1" applyFill="1" applyBorder="1" applyAlignment="1">
      <alignment horizontal="center" vertical="center" wrapText="1"/>
    </xf>
    <xf numFmtId="4" fontId="6" fillId="3" borderId="5" xfId="0" applyNumberFormat="1" applyFont="1" applyFill="1" applyBorder="1" applyAlignment="1">
      <alignment horizontal="center"/>
    </xf>
    <xf numFmtId="4" fontId="1" fillId="3" borderId="3" xfId="0" applyNumberFormat="1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4" fontId="17" fillId="0" borderId="0" xfId="0" applyNumberFormat="1" applyFont="1" applyAlignment="1">
      <alignment horizontal="center"/>
    </xf>
    <xf numFmtId="0" fontId="7" fillId="0" borderId="6" xfId="0" applyFont="1" applyBorder="1" applyAlignment="1">
      <alignment horizontal="center"/>
    </xf>
    <xf numFmtId="43" fontId="8" fillId="0" borderId="6" xfId="1" applyFont="1" applyFill="1" applyBorder="1" applyAlignment="1"/>
    <xf numFmtId="4" fontId="1" fillId="0" borderId="3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14" fontId="5" fillId="0" borderId="4" xfId="0" quotePrefix="1" applyNumberFormat="1" applyFont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14" fontId="1" fillId="0" borderId="4" xfId="0" applyNumberFormat="1" applyFont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vertical="center" wrapText="1"/>
    </xf>
    <xf numFmtId="43" fontId="0" fillId="0" borderId="17" xfId="1" applyFont="1" applyFill="1" applyBorder="1"/>
    <xf numFmtId="43" fontId="8" fillId="0" borderId="14" xfId="1" applyFont="1" applyFill="1" applyBorder="1" applyAlignment="1"/>
    <xf numFmtId="14" fontId="1" fillId="5" borderId="6" xfId="0" applyNumberFormat="1" applyFont="1" applyFill="1" applyBorder="1" applyAlignment="1">
      <alignment horizontal="center"/>
    </xf>
    <xf numFmtId="4" fontId="1" fillId="5" borderId="3" xfId="0" applyNumberFormat="1" applyFont="1" applyFill="1" applyBorder="1" applyAlignment="1">
      <alignment horizontal="center"/>
    </xf>
    <xf numFmtId="4" fontId="7" fillId="5" borderId="4" xfId="0" quotePrefix="1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/>
    </xf>
    <xf numFmtId="14" fontId="5" fillId="5" borderId="4" xfId="0" quotePrefix="1" applyNumberFormat="1" applyFont="1" applyFill="1" applyBorder="1" applyAlignment="1">
      <alignment horizontal="center"/>
    </xf>
    <xf numFmtId="40" fontId="16" fillId="0" borderId="6" xfId="1" applyNumberFormat="1" applyFont="1" applyFill="1" applyBorder="1" applyAlignment="1">
      <alignment horizontal="right" vertical="top" shrinkToFit="1"/>
    </xf>
    <xf numFmtId="40" fontId="16" fillId="0" borderId="4" xfId="1" applyNumberFormat="1" applyFont="1" applyFill="1" applyBorder="1" applyAlignment="1">
      <alignment horizontal="right" vertical="top" shrinkToFit="1"/>
    </xf>
    <xf numFmtId="40" fontId="10" fillId="0" borderId="6" xfId="1" applyNumberFormat="1" applyFont="1" applyFill="1" applyBorder="1" applyAlignment="1">
      <alignment horizontal="right"/>
    </xf>
    <xf numFmtId="40" fontId="10" fillId="0" borderId="4" xfId="1" applyNumberFormat="1" applyFont="1" applyFill="1" applyBorder="1" applyAlignment="1">
      <alignment horizontal="right"/>
    </xf>
    <xf numFmtId="40" fontId="0" fillId="0" borderId="15" xfId="1" applyNumberFormat="1" applyFont="1" applyFill="1" applyBorder="1" applyAlignment="1">
      <alignment horizontal="right"/>
    </xf>
    <xf numFmtId="40" fontId="0" fillId="0" borderId="0" xfId="1" applyNumberFormat="1" applyFont="1" applyFill="1" applyAlignment="1">
      <alignment horizontal="right"/>
    </xf>
    <xf numFmtId="40" fontId="12" fillId="0" borderId="16" xfId="1" applyNumberFormat="1" applyFont="1" applyFill="1" applyBorder="1" applyAlignment="1">
      <alignment horizontal="right"/>
    </xf>
    <xf numFmtId="40" fontId="12" fillId="0" borderId="2" xfId="1" applyNumberFormat="1" applyFont="1" applyFill="1" applyBorder="1" applyAlignment="1">
      <alignment horizontal="right"/>
    </xf>
    <xf numFmtId="4" fontId="1" fillId="0" borderId="4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 wrapText="1"/>
    </xf>
    <xf numFmtId="4" fontId="1" fillId="0" borderId="18" xfId="0" applyNumberFormat="1" applyFont="1" applyBorder="1" applyAlignment="1">
      <alignment horizontal="center"/>
    </xf>
    <xf numFmtId="14" fontId="5" fillId="0" borderId="0" xfId="0" quotePrefix="1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 wrapText="1"/>
    </xf>
    <xf numFmtId="14" fontId="1" fillId="2" borderId="6" xfId="0" applyNumberFormat="1" applyFont="1" applyFill="1" applyBorder="1" applyAlignment="1">
      <alignment horizontal="center"/>
    </xf>
    <xf numFmtId="4" fontId="7" fillId="3" borderId="4" xfId="0" quotePrefix="1" applyNumberFormat="1" applyFont="1" applyFill="1" applyBorder="1" applyAlignment="1">
      <alignment horizontal="center" vertical="center"/>
    </xf>
    <xf numFmtId="40" fontId="10" fillId="4" borderId="0" xfId="1" applyNumberFormat="1" applyFont="1" applyFill="1" applyAlignment="1">
      <alignment horizontal="right"/>
    </xf>
    <xf numFmtId="4" fontId="1" fillId="0" borderId="10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4" fontId="7" fillId="0" borderId="6" xfId="0" quotePrefix="1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 wrapText="1"/>
    </xf>
    <xf numFmtId="4" fontId="7" fillId="0" borderId="11" xfId="0" quotePrefix="1" applyNumberFormat="1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/>
    </xf>
    <xf numFmtId="14" fontId="1" fillId="2" borderId="4" xfId="0" applyNumberFormat="1" applyFont="1" applyFill="1" applyBorder="1" applyAlignment="1">
      <alignment horizontal="center" wrapText="1"/>
    </xf>
    <xf numFmtId="4" fontId="7" fillId="2" borderId="4" xfId="0" quotePrefix="1" applyNumberFormat="1" applyFont="1" applyFill="1" applyBorder="1" applyAlignment="1">
      <alignment horizontal="center" wrapText="1"/>
    </xf>
    <xf numFmtId="4" fontId="7" fillId="0" borderId="4" xfId="0" quotePrefix="1" applyNumberFormat="1" applyFont="1" applyBorder="1" applyAlignment="1">
      <alignment horizontal="center" wrapText="1"/>
    </xf>
    <xf numFmtId="4" fontId="1" fillId="0" borderId="10" xfId="0" applyNumberFormat="1" applyFont="1" applyBorder="1" applyAlignment="1">
      <alignment horizontal="center" wrapText="1"/>
    </xf>
    <xf numFmtId="43" fontId="0" fillId="0" borderId="4" xfId="1" applyFont="1" applyFill="1" applyBorder="1"/>
    <xf numFmtId="4" fontId="1" fillId="6" borderId="10" xfId="0" applyNumberFormat="1" applyFont="1" applyFill="1" applyBorder="1" applyAlignment="1">
      <alignment horizontal="center"/>
    </xf>
    <xf numFmtId="14" fontId="1" fillId="6" borderId="6" xfId="0" applyNumberFormat="1" applyFont="1" applyFill="1" applyBorder="1" applyAlignment="1">
      <alignment horizontal="center"/>
    </xf>
    <xf numFmtId="4" fontId="7" fillId="6" borderId="6" xfId="0" quotePrefix="1" applyNumberFormat="1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/>
    </xf>
    <xf numFmtId="43" fontId="0" fillId="0" borderId="10" xfId="1" applyFont="1" applyFill="1" applyBorder="1"/>
    <xf numFmtId="43" fontId="0" fillId="0" borderId="6" xfId="1" applyFont="1" applyFill="1" applyBorder="1"/>
    <xf numFmtId="4" fontId="12" fillId="0" borderId="0" xfId="0" applyNumberFormat="1" applyFont="1" applyAlignment="1">
      <alignment horizontal="center"/>
    </xf>
    <xf numFmtId="4" fontId="1" fillId="7" borderId="4" xfId="0" applyNumberFormat="1" applyFont="1" applyFill="1" applyBorder="1" applyAlignment="1">
      <alignment horizontal="center"/>
    </xf>
    <xf numFmtId="14" fontId="1" fillId="7" borderId="6" xfId="0" applyNumberFormat="1" applyFont="1" applyFill="1" applyBorder="1" applyAlignment="1">
      <alignment horizontal="center"/>
    </xf>
    <xf numFmtId="14" fontId="1" fillId="7" borderId="4" xfId="0" applyNumberFormat="1" applyFont="1" applyFill="1" applyBorder="1" applyAlignment="1">
      <alignment horizontal="center" wrapText="1"/>
    </xf>
    <xf numFmtId="4" fontId="7" fillId="7" borderId="4" xfId="0" quotePrefix="1" applyNumberFormat="1" applyFont="1" applyFill="1" applyBorder="1" applyAlignment="1">
      <alignment horizontal="center" vertical="center" wrapText="1"/>
    </xf>
    <xf numFmtId="4" fontId="6" fillId="7" borderId="5" xfId="0" applyNumberFormat="1" applyFont="1" applyFill="1" applyBorder="1" applyAlignment="1">
      <alignment horizontal="center"/>
    </xf>
    <xf numFmtId="4" fontId="1" fillId="8" borderId="3" xfId="0" applyNumberFormat="1" applyFont="1" applyFill="1" applyBorder="1" applyAlignment="1">
      <alignment horizontal="center"/>
    </xf>
    <xf numFmtId="14" fontId="1" fillId="8" borderId="6" xfId="0" applyNumberFormat="1" applyFont="1" applyFill="1" applyBorder="1" applyAlignment="1">
      <alignment horizontal="center"/>
    </xf>
    <xf numFmtId="14" fontId="1" fillId="8" borderId="4" xfId="0" applyNumberFormat="1" applyFont="1" applyFill="1" applyBorder="1" applyAlignment="1">
      <alignment horizontal="center"/>
    </xf>
    <xf numFmtId="4" fontId="7" fillId="8" borderId="4" xfId="0" quotePrefix="1" applyNumberFormat="1" applyFont="1" applyFill="1" applyBorder="1" applyAlignment="1">
      <alignment horizontal="center" vertical="center" wrapText="1"/>
    </xf>
    <xf numFmtId="4" fontId="6" fillId="8" borderId="5" xfId="0" applyNumberFormat="1" applyFont="1" applyFill="1" applyBorder="1" applyAlignment="1">
      <alignment horizontal="center"/>
    </xf>
    <xf numFmtId="4" fontId="1" fillId="9" borderId="10" xfId="0" applyNumberFormat="1" applyFont="1" applyFill="1" applyBorder="1" applyAlignment="1">
      <alignment horizontal="center"/>
    </xf>
    <xf numFmtId="14" fontId="1" fillId="9" borderId="6" xfId="0" applyNumberFormat="1" applyFont="1" applyFill="1" applyBorder="1" applyAlignment="1">
      <alignment horizontal="center"/>
    </xf>
    <xf numFmtId="4" fontId="7" fillId="9" borderId="6" xfId="0" quotePrefix="1" applyNumberFormat="1" applyFont="1" applyFill="1" applyBorder="1" applyAlignment="1">
      <alignment horizontal="center" vertical="center" wrapText="1"/>
    </xf>
    <xf numFmtId="4" fontId="6" fillId="9" borderId="7" xfId="0" applyNumberFormat="1" applyFont="1" applyFill="1" applyBorder="1" applyAlignment="1">
      <alignment horizontal="center"/>
    </xf>
    <xf numFmtId="40" fontId="0" fillId="0" borderId="6" xfId="1" applyNumberFormat="1" applyFont="1" applyFill="1" applyBorder="1"/>
    <xf numFmtId="4" fontId="1" fillId="6" borderId="3" xfId="0" applyNumberFormat="1" applyFont="1" applyFill="1" applyBorder="1" applyAlignment="1">
      <alignment horizontal="center"/>
    </xf>
    <xf numFmtId="14" fontId="1" fillId="6" borderId="4" xfId="0" applyNumberFormat="1" applyFont="1" applyFill="1" applyBorder="1" applyAlignment="1">
      <alignment horizontal="center"/>
    </xf>
    <xf numFmtId="4" fontId="7" fillId="6" borderId="4" xfId="0" quotePrefix="1" applyNumberFormat="1" applyFont="1" applyFill="1" applyBorder="1" applyAlignment="1">
      <alignment horizontal="center" vertical="center" wrapText="1"/>
    </xf>
    <xf numFmtId="4" fontId="6" fillId="6" borderId="5" xfId="0" applyNumberFormat="1" applyFont="1" applyFill="1" applyBorder="1" applyAlignment="1">
      <alignment horizontal="center"/>
    </xf>
    <xf numFmtId="3" fontId="0" fillId="0" borderId="0" xfId="0" applyNumberFormat="1"/>
    <xf numFmtId="164" fontId="16" fillId="0" borderId="4" xfId="1" applyNumberFormat="1" applyFont="1" applyFill="1" applyBorder="1" applyAlignment="1">
      <alignment horizontal="right" vertical="top" shrinkToFit="1"/>
    </xf>
    <xf numFmtId="40" fontId="0" fillId="0" borderId="0" xfId="0" applyNumberFormat="1"/>
    <xf numFmtId="40" fontId="0" fillId="0" borderId="0" xfId="1" applyNumberFormat="1" applyFont="1" applyFill="1"/>
    <xf numFmtId="4" fontId="1" fillId="4" borderId="4" xfId="0" applyNumberFormat="1" applyFont="1" applyFill="1" applyBorder="1" applyAlignment="1">
      <alignment horizontal="center"/>
    </xf>
    <xf numFmtId="14" fontId="1" fillId="4" borderId="6" xfId="0" applyNumberFormat="1" applyFont="1" applyFill="1" applyBorder="1" applyAlignment="1">
      <alignment horizontal="center"/>
    </xf>
    <xf numFmtId="14" fontId="1" fillId="4" borderId="4" xfId="0" applyNumberFormat="1" applyFont="1" applyFill="1" applyBorder="1" applyAlignment="1">
      <alignment horizontal="center" wrapText="1"/>
    </xf>
    <xf numFmtId="4" fontId="7" fillId="4" borderId="4" xfId="0" quotePrefix="1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/>
    </xf>
    <xf numFmtId="4" fontId="1" fillId="7" borderId="3" xfId="0" applyNumberFormat="1" applyFont="1" applyFill="1" applyBorder="1" applyAlignment="1">
      <alignment horizontal="center" wrapText="1"/>
    </xf>
    <xf numFmtId="14" fontId="1" fillId="7" borderId="4" xfId="0" applyNumberFormat="1" applyFont="1" applyFill="1" applyBorder="1" applyAlignment="1">
      <alignment horizontal="center"/>
    </xf>
    <xf numFmtId="4" fontId="1" fillId="8" borderId="4" xfId="0" applyNumberFormat="1" applyFont="1" applyFill="1" applyBorder="1" applyAlignment="1">
      <alignment horizontal="center"/>
    </xf>
    <xf numFmtId="14" fontId="5" fillId="8" borderId="4" xfId="0" quotePrefix="1" applyNumberFormat="1" applyFont="1" applyFill="1" applyBorder="1" applyAlignment="1">
      <alignment horizontal="center"/>
    </xf>
    <xf numFmtId="14" fontId="1" fillId="3" borderId="6" xfId="0" applyNumberFormat="1" applyFont="1" applyFill="1" applyBorder="1" applyAlignment="1">
      <alignment horizontal="center"/>
    </xf>
    <xf numFmtId="4" fontId="7" fillId="3" borderId="4" xfId="0" quotePrefix="1" applyNumberFormat="1" applyFont="1" applyFill="1" applyBorder="1" applyAlignment="1">
      <alignment horizontal="center" wrapText="1"/>
    </xf>
    <xf numFmtId="4" fontId="1" fillId="10" borderId="3" xfId="0" applyNumberFormat="1" applyFont="1" applyFill="1" applyBorder="1" applyAlignment="1">
      <alignment horizontal="center"/>
    </xf>
    <xf numFmtId="14" fontId="1" fillId="10" borderId="6" xfId="0" applyNumberFormat="1" applyFont="1" applyFill="1" applyBorder="1" applyAlignment="1">
      <alignment horizontal="center"/>
    </xf>
    <xf numFmtId="14" fontId="5" fillId="10" borderId="4" xfId="0" quotePrefix="1" applyNumberFormat="1" applyFont="1" applyFill="1" applyBorder="1" applyAlignment="1">
      <alignment horizontal="center"/>
    </xf>
    <xf numFmtId="4" fontId="7" fillId="10" borderId="4" xfId="0" quotePrefix="1" applyNumberFormat="1" applyFont="1" applyFill="1" applyBorder="1" applyAlignment="1">
      <alignment horizontal="center" wrapText="1"/>
    </xf>
    <xf numFmtId="4" fontId="7" fillId="10" borderId="4" xfId="0" quotePrefix="1" applyNumberFormat="1" applyFont="1" applyFill="1" applyBorder="1" applyAlignment="1">
      <alignment horizontal="center" vertical="center" wrapText="1"/>
    </xf>
    <xf numFmtId="4" fontId="6" fillId="10" borderId="5" xfId="0" applyNumberFormat="1" applyFont="1" applyFill="1" applyBorder="1" applyAlignment="1">
      <alignment horizontal="center"/>
    </xf>
    <xf numFmtId="4" fontId="1" fillId="11" borderId="4" xfId="0" applyNumberFormat="1" applyFont="1" applyFill="1" applyBorder="1" applyAlignment="1">
      <alignment horizontal="center" wrapText="1"/>
    </xf>
    <xf numFmtId="14" fontId="1" fillId="11" borderId="6" xfId="0" applyNumberFormat="1" applyFont="1" applyFill="1" applyBorder="1" applyAlignment="1">
      <alignment horizontal="center"/>
    </xf>
    <xf numFmtId="14" fontId="1" fillId="11" borderId="4" xfId="0" applyNumberFormat="1" applyFont="1" applyFill="1" applyBorder="1" applyAlignment="1">
      <alignment horizontal="center"/>
    </xf>
    <xf numFmtId="4" fontId="7" fillId="11" borderId="4" xfId="0" quotePrefix="1" applyNumberFormat="1" applyFont="1" applyFill="1" applyBorder="1" applyAlignment="1">
      <alignment horizontal="center" wrapText="1"/>
    </xf>
    <xf numFmtId="4" fontId="7" fillId="11" borderId="4" xfId="0" quotePrefix="1" applyNumberFormat="1" applyFont="1" applyFill="1" applyBorder="1" applyAlignment="1">
      <alignment horizontal="center" vertical="center" wrapText="1"/>
    </xf>
    <xf numFmtId="4" fontId="6" fillId="11" borderId="5" xfId="0" applyNumberFormat="1" applyFont="1" applyFill="1" applyBorder="1" applyAlignment="1">
      <alignment horizontal="center"/>
    </xf>
    <xf numFmtId="0" fontId="20" fillId="0" borderId="6" xfId="0" applyFont="1" applyBorder="1" applyAlignment="1">
      <alignment horizontal="center"/>
    </xf>
    <xf numFmtId="38" fontId="0" fillId="0" borderId="0" xfId="0" applyNumberFormat="1"/>
    <xf numFmtId="4" fontId="1" fillId="12" borderId="3" xfId="0" applyNumberFormat="1" applyFont="1" applyFill="1" applyBorder="1" applyAlignment="1">
      <alignment horizontal="center"/>
    </xf>
    <xf numFmtId="14" fontId="1" fillId="12" borderId="6" xfId="0" applyNumberFormat="1" applyFont="1" applyFill="1" applyBorder="1" applyAlignment="1">
      <alignment horizontal="center"/>
    </xf>
    <xf numFmtId="14" fontId="1" fillId="12" borderId="4" xfId="0" applyNumberFormat="1" applyFont="1" applyFill="1" applyBorder="1" applyAlignment="1">
      <alignment horizontal="center"/>
    </xf>
    <xf numFmtId="4" fontId="7" fillId="12" borderId="4" xfId="0" quotePrefix="1" applyNumberFormat="1" applyFont="1" applyFill="1" applyBorder="1" applyAlignment="1">
      <alignment horizontal="center" vertical="center" wrapText="1"/>
    </xf>
    <xf numFmtId="4" fontId="6" fillId="12" borderId="5" xfId="0" applyNumberFormat="1" applyFont="1" applyFill="1" applyBorder="1" applyAlignment="1">
      <alignment horizontal="center"/>
    </xf>
    <xf numFmtId="4" fontId="1" fillId="10" borderId="4" xfId="0" applyNumberFormat="1" applyFont="1" applyFill="1" applyBorder="1" applyAlignment="1">
      <alignment horizontal="center"/>
    </xf>
    <xf numFmtId="14" fontId="1" fillId="10" borderId="4" xfId="0" applyNumberFormat="1" applyFont="1" applyFill="1" applyBorder="1" applyAlignment="1">
      <alignment horizontal="center" wrapText="1"/>
    </xf>
    <xf numFmtId="4" fontId="1" fillId="13" borderId="3" xfId="0" applyNumberFormat="1" applyFont="1" applyFill="1" applyBorder="1" applyAlignment="1">
      <alignment horizontal="center"/>
    </xf>
    <xf numFmtId="14" fontId="1" fillId="13" borderId="6" xfId="0" applyNumberFormat="1" applyFont="1" applyFill="1" applyBorder="1" applyAlignment="1">
      <alignment horizontal="center"/>
    </xf>
    <xf numFmtId="14" fontId="5" fillId="13" borderId="4" xfId="0" quotePrefix="1" applyNumberFormat="1" applyFont="1" applyFill="1" applyBorder="1" applyAlignment="1">
      <alignment horizontal="center"/>
    </xf>
    <xf numFmtId="4" fontId="7" fillId="13" borderId="4" xfId="0" quotePrefix="1" applyNumberFormat="1" applyFont="1" applyFill="1" applyBorder="1" applyAlignment="1">
      <alignment horizontal="center" wrapText="1"/>
    </xf>
    <xf numFmtId="4" fontId="7" fillId="13" borderId="4" xfId="0" quotePrefix="1" applyNumberFormat="1" applyFont="1" applyFill="1" applyBorder="1" applyAlignment="1">
      <alignment horizontal="center" vertical="center" wrapText="1"/>
    </xf>
    <xf numFmtId="4" fontId="6" fillId="13" borderId="5" xfId="0" applyNumberFormat="1" applyFont="1" applyFill="1" applyBorder="1" applyAlignment="1">
      <alignment horizontal="center"/>
    </xf>
    <xf numFmtId="4" fontId="1" fillId="11" borderId="3" xfId="0" applyNumberFormat="1" applyFont="1" applyFill="1" applyBorder="1" applyAlignment="1">
      <alignment horizontal="center"/>
    </xf>
    <xf numFmtId="0" fontId="0" fillId="11" borderId="0" xfId="0" applyFill="1" applyAlignment="1">
      <alignment horizontal="center" vertical="center" wrapText="1"/>
    </xf>
    <xf numFmtId="4" fontId="1" fillId="13" borderId="10" xfId="0" applyNumberFormat="1" applyFont="1" applyFill="1" applyBorder="1" applyAlignment="1">
      <alignment horizontal="center"/>
    </xf>
    <xf numFmtId="4" fontId="7" fillId="13" borderId="6" xfId="0" quotePrefix="1" applyNumberFormat="1" applyFont="1" applyFill="1" applyBorder="1" applyAlignment="1">
      <alignment horizontal="center" vertical="center" wrapText="1"/>
    </xf>
    <xf numFmtId="4" fontId="6" fillId="13" borderId="7" xfId="0" applyNumberFormat="1" applyFont="1" applyFill="1" applyBorder="1" applyAlignment="1">
      <alignment horizontal="center"/>
    </xf>
    <xf numFmtId="4" fontId="1" fillId="11" borderId="4" xfId="0" applyNumberFormat="1" applyFont="1" applyFill="1" applyBorder="1" applyAlignment="1">
      <alignment horizontal="center"/>
    </xf>
    <xf numFmtId="14" fontId="1" fillId="11" borderId="4" xfId="0" applyNumberFormat="1" applyFont="1" applyFill="1" applyBorder="1" applyAlignment="1">
      <alignment horizontal="center" wrapText="1"/>
    </xf>
    <xf numFmtId="4" fontId="7" fillId="11" borderId="4" xfId="0" quotePrefix="1" applyNumberFormat="1" applyFont="1" applyFill="1" applyBorder="1" applyAlignment="1">
      <alignment vertical="center" wrapText="1"/>
    </xf>
    <xf numFmtId="4" fontId="6" fillId="11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4" fontId="7" fillId="0" borderId="4" xfId="0" quotePrefix="1" applyNumberFormat="1" applyFont="1" applyBorder="1" applyAlignment="1">
      <alignment horizontal="center" vertical="top" wrapText="1"/>
    </xf>
    <xf numFmtId="4" fontId="1" fillId="2" borderId="10" xfId="0" applyNumberFormat="1" applyFont="1" applyFill="1" applyBorder="1" applyAlignment="1">
      <alignment horizontal="center"/>
    </xf>
    <xf numFmtId="4" fontId="7" fillId="2" borderId="6" xfId="0" quotePrefix="1" applyNumberFormat="1" applyFont="1" applyFill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horizontal="center"/>
    </xf>
    <xf numFmtId="4" fontId="6" fillId="0" borderId="4" xfId="0" applyNumberFormat="1" applyFont="1" applyBorder="1" applyAlignment="1">
      <alignment horizontal="center" wrapText="1"/>
    </xf>
    <xf numFmtId="4" fontId="6" fillId="0" borderId="0" xfId="0" applyNumberFormat="1" applyFont="1" applyAlignment="1">
      <alignment horizontal="center"/>
    </xf>
    <xf numFmtId="0" fontId="21" fillId="0" borderId="6" xfId="0" applyFont="1" applyFill="1" applyBorder="1" applyAlignment="1">
      <alignment horizontal="center" vertical="center"/>
    </xf>
  </cellXfs>
  <cellStyles count="3">
    <cellStyle name="Comma" xfId="1" builtinId="3"/>
    <cellStyle name="Comma 4" xfId="2" xr:uid="{00000000-0005-0000-0000-000001000000}"/>
    <cellStyle name="Normal" xfId="0" builtinId="0"/>
  </cellStyles>
  <dxfs count="0"/>
  <tableStyles count="0" defaultTableStyle="TableStyleMedium9" defaultPivotStyle="PivotStyleLight16"/>
  <colors>
    <mruColors>
      <color rgb="FFFF3300"/>
      <color rgb="FFDEBDFF"/>
      <color rgb="FF79DFDD"/>
      <color rgb="FFF1FEC2"/>
      <color rgb="FFFFFFCC"/>
      <color rgb="FFC3B6D4"/>
      <color rgb="FFFFE1F0"/>
      <color rgb="FFABFFFF"/>
      <color rgb="FFCC99FF"/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workbookViewId="0">
      <selection activeCell="A33" sqref="A33"/>
    </sheetView>
  </sheetViews>
  <sheetFormatPr defaultRowHeight="15" x14ac:dyDescent="0.25"/>
  <cols>
    <col min="1" max="1" width="3" customWidth="1"/>
    <col min="2" max="2" width="14" customWidth="1"/>
  </cols>
  <sheetData>
    <row r="1" spans="1:3" x14ac:dyDescent="0.25">
      <c r="A1" s="6" t="s">
        <v>61</v>
      </c>
    </row>
    <row r="2" spans="1:3" x14ac:dyDescent="0.25">
      <c r="A2" t="s">
        <v>65</v>
      </c>
    </row>
    <row r="3" spans="1:3" x14ac:dyDescent="0.25">
      <c r="A3" t="s">
        <v>66</v>
      </c>
    </row>
    <row r="4" spans="1:3" x14ac:dyDescent="0.25">
      <c r="A4" t="s">
        <v>63</v>
      </c>
    </row>
    <row r="5" spans="1:3" x14ac:dyDescent="0.25">
      <c r="A5" t="s">
        <v>64</v>
      </c>
    </row>
    <row r="10" spans="1:3" x14ac:dyDescent="0.25">
      <c r="A10" s="6" t="s">
        <v>62</v>
      </c>
    </row>
    <row r="11" spans="1:3" x14ac:dyDescent="0.25">
      <c r="A11" t="s">
        <v>67</v>
      </c>
    </row>
    <row r="12" spans="1:3" x14ac:dyDescent="0.25">
      <c r="A12" t="s">
        <v>68</v>
      </c>
    </row>
    <row r="13" spans="1:3" x14ac:dyDescent="0.25">
      <c r="A13" t="s">
        <v>69</v>
      </c>
    </row>
    <row r="14" spans="1:3" ht="19.5" customHeight="1" x14ac:dyDescent="0.25">
      <c r="A14" s="7" t="s">
        <v>72</v>
      </c>
      <c r="B14" t="s">
        <v>70</v>
      </c>
      <c r="C14" t="s">
        <v>71</v>
      </c>
    </row>
    <row r="15" spans="1:3" x14ac:dyDescent="0.25">
      <c r="A15" s="7" t="s">
        <v>72</v>
      </c>
      <c r="B15" t="s">
        <v>73</v>
      </c>
      <c r="C15" t="s">
        <v>74</v>
      </c>
    </row>
    <row r="16" spans="1:3" x14ac:dyDescent="0.25">
      <c r="A16" s="7" t="s">
        <v>72</v>
      </c>
      <c r="B16" t="s">
        <v>75</v>
      </c>
      <c r="C16" t="s">
        <v>76</v>
      </c>
    </row>
    <row r="17" spans="1:3" x14ac:dyDescent="0.25">
      <c r="A17" s="7" t="s">
        <v>72</v>
      </c>
      <c r="B17" t="s">
        <v>77</v>
      </c>
      <c r="C17" t="s">
        <v>79</v>
      </c>
    </row>
    <row r="18" spans="1:3" ht="19.5" customHeight="1" x14ac:dyDescent="0.25">
      <c r="A18" s="7" t="s">
        <v>72</v>
      </c>
      <c r="B18" t="s">
        <v>78</v>
      </c>
      <c r="C18" t="s">
        <v>80</v>
      </c>
    </row>
    <row r="19" spans="1:3" ht="19.5" customHeight="1" x14ac:dyDescent="0.25">
      <c r="A19" s="8" t="s">
        <v>84</v>
      </c>
    </row>
    <row r="20" spans="1:3" x14ac:dyDescent="0.25">
      <c r="A20" s="8" t="s">
        <v>81</v>
      </c>
    </row>
    <row r="21" spans="1:3" x14ac:dyDescent="0.25">
      <c r="A21" s="8" t="s">
        <v>82</v>
      </c>
    </row>
    <row r="24" spans="1:3" x14ac:dyDescent="0.25">
      <c r="A24" s="10" t="s">
        <v>85</v>
      </c>
    </row>
    <row r="25" spans="1:3" x14ac:dyDescent="0.25">
      <c r="A25" t="s">
        <v>86</v>
      </c>
    </row>
    <row r="26" spans="1:3" x14ac:dyDescent="0.25">
      <c r="A26" t="s">
        <v>87</v>
      </c>
    </row>
    <row r="27" spans="1:3" x14ac:dyDescent="0.25">
      <c r="A27" t="s">
        <v>88</v>
      </c>
    </row>
    <row r="28" spans="1:3" x14ac:dyDescent="0.25">
      <c r="A28" t="s">
        <v>89</v>
      </c>
    </row>
    <row r="29" spans="1:3" x14ac:dyDescent="0.25">
      <c r="A29" t="s">
        <v>90</v>
      </c>
    </row>
    <row r="30" spans="1:3" x14ac:dyDescent="0.25">
      <c r="A30" t="s">
        <v>91</v>
      </c>
    </row>
    <row r="33" spans="1:2" x14ac:dyDescent="0.25">
      <c r="A33" s="11" t="s">
        <v>92</v>
      </c>
    </row>
    <row r="34" spans="1:2" x14ac:dyDescent="0.25">
      <c r="A34" t="s">
        <v>93</v>
      </c>
    </row>
    <row r="35" spans="1:2" x14ac:dyDescent="0.25">
      <c r="A35" t="s">
        <v>94</v>
      </c>
    </row>
    <row r="36" spans="1:2" x14ac:dyDescent="0.25">
      <c r="A36" t="s">
        <v>95</v>
      </c>
    </row>
    <row r="37" spans="1:2" x14ac:dyDescent="0.25">
      <c r="B37" t="s">
        <v>101</v>
      </c>
    </row>
    <row r="38" spans="1:2" x14ac:dyDescent="0.25">
      <c r="B38" t="s">
        <v>96</v>
      </c>
    </row>
    <row r="39" spans="1:2" x14ac:dyDescent="0.25">
      <c r="B39" t="s">
        <v>97</v>
      </c>
    </row>
    <row r="40" spans="1:2" x14ac:dyDescent="0.25">
      <c r="B40" t="s">
        <v>98</v>
      </c>
    </row>
    <row r="41" spans="1:2" x14ac:dyDescent="0.25">
      <c r="B41" t="s">
        <v>99</v>
      </c>
    </row>
    <row r="42" spans="1:2" x14ac:dyDescent="0.25">
      <c r="B42" t="s">
        <v>100</v>
      </c>
    </row>
    <row r="43" spans="1:2" x14ac:dyDescent="0.25">
      <c r="B43" t="s">
        <v>105</v>
      </c>
    </row>
    <row r="44" spans="1:2" x14ac:dyDescent="0.25">
      <c r="B44" t="s">
        <v>102</v>
      </c>
    </row>
    <row r="45" spans="1:2" x14ac:dyDescent="0.25">
      <c r="B45" t="s">
        <v>103</v>
      </c>
    </row>
    <row r="46" spans="1:2" x14ac:dyDescent="0.25">
      <c r="B46" t="s">
        <v>104</v>
      </c>
    </row>
    <row r="47" spans="1:2" x14ac:dyDescent="0.25">
      <c r="B47" t="s">
        <v>106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S78"/>
  <sheetViews>
    <sheetView tabSelected="1" zoomScaleNormal="100" workbookViewId="0">
      <pane xSplit="2" ySplit="7" topLeftCell="C32" activePane="bottomRight" state="frozen"/>
      <selection pane="topRight" activeCell="C1" sqref="C1"/>
      <selection pane="bottomLeft" activeCell="A8" sqref="A8"/>
      <selection pane="bottomRight" activeCell="B4" sqref="B4"/>
    </sheetView>
  </sheetViews>
  <sheetFormatPr defaultRowHeight="15" x14ac:dyDescent="0.25"/>
  <cols>
    <col min="2" max="2" width="32" bestFit="1" customWidth="1"/>
    <col min="3" max="12" width="20.42578125" style="28" customWidth="1"/>
    <col min="13" max="13" width="20.42578125" style="28" hidden="1" customWidth="1"/>
    <col min="14" max="14" width="20.42578125" style="28" customWidth="1"/>
    <col min="15" max="16" width="20.42578125" style="28" hidden="1" customWidth="1"/>
    <col min="17" max="17" width="20.42578125" style="28" customWidth="1"/>
    <col min="18" max="21" width="20.42578125" style="28" hidden="1" customWidth="1"/>
    <col min="22" max="22" width="20.42578125" style="28" customWidth="1"/>
    <col min="23" max="24" width="20.42578125" style="28" hidden="1" customWidth="1"/>
    <col min="25" max="31" width="20.42578125" style="28" customWidth="1"/>
    <col min="32" max="32" width="20.42578125" style="28" hidden="1" customWidth="1"/>
    <col min="33" max="35" width="20.42578125" style="28" customWidth="1"/>
    <col min="36" max="37" width="20.42578125" style="28" hidden="1" customWidth="1"/>
    <col min="38" max="38" width="20.42578125" style="28" customWidth="1"/>
    <col min="39" max="43" width="20.42578125" style="28" hidden="1" customWidth="1"/>
    <col min="44" max="45" width="20.42578125" style="28" customWidth="1"/>
    <col min="46" max="46" width="20.42578125" style="28" hidden="1" customWidth="1"/>
    <col min="47" max="51" width="20.42578125" style="28" customWidth="1"/>
    <col min="52" max="66" width="20.42578125" style="28" hidden="1" customWidth="1"/>
    <col min="67" max="67" width="20.42578125" style="28" customWidth="1"/>
    <col min="68" max="73" width="20.42578125" style="28" hidden="1" customWidth="1"/>
    <col min="74" max="74" width="20.42578125" style="28" customWidth="1"/>
    <col min="75" max="91" width="20.42578125" style="28" hidden="1" customWidth="1"/>
    <col min="92" max="92" width="20.42578125" style="28" customWidth="1"/>
    <col min="93" max="93" width="20.42578125" style="28" hidden="1" customWidth="1"/>
    <col min="94" max="94" width="20.42578125" style="28" customWidth="1"/>
    <col min="95" max="102" width="20.42578125" style="28" hidden="1" customWidth="1"/>
    <col min="103" max="103" width="20.42578125" style="28" customWidth="1"/>
    <col min="104" max="104" width="20.42578125" style="28" hidden="1" customWidth="1"/>
    <col min="105" max="105" width="20.42578125" style="28" customWidth="1"/>
    <col min="106" max="110" width="20.42578125" style="28" hidden="1" customWidth="1"/>
    <col min="111" max="113" width="20.42578125" style="28" customWidth="1"/>
    <col min="114" max="116" width="20.42578125" style="28" hidden="1" customWidth="1"/>
    <col min="117" max="118" width="20.42578125" style="28" customWidth="1"/>
    <col min="119" max="119" width="20.42578125" style="28" hidden="1" customWidth="1"/>
    <col min="120" max="120" width="20.42578125" customWidth="1"/>
    <col min="121" max="126" width="20.42578125" hidden="1" customWidth="1"/>
    <col min="127" max="130" width="20.42578125" style="28" hidden="1" customWidth="1"/>
    <col min="131" max="131" width="20.42578125" style="28" customWidth="1"/>
    <col min="132" max="146" width="20.42578125" hidden="1" customWidth="1"/>
    <col min="147" max="147" width="20.42578125" customWidth="1"/>
    <col min="148" max="148" width="20.140625" hidden="1" customWidth="1"/>
    <col min="149" max="149" width="19.42578125" hidden="1" customWidth="1"/>
    <col min="279" max="279" width="24.5703125" customWidth="1"/>
    <col min="280" max="280" width="16.5703125" customWidth="1"/>
    <col min="281" max="331" width="16.42578125" customWidth="1"/>
    <col min="535" max="535" width="24.5703125" customWidth="1"/>
    <col min="536" max="536" width="16.5703125" customWidth="1"/>
    <col min="537" max="587" width="16.42578125" customWidth="1"/>
    <col min="791" max="791" width="24.5703125" customWidth="1"/>
    <col min="792" max="792" width="16.5703125" customWidth="1"/>
    <col min="793" max="843" width="16.42578125" customWidth="1"/>
    <col min="1047" max="1047" width="24.5703125" customWidth="1"/>
    <col min="1048" max="1048" width="16.5703125" customWidth="1"/>
    <col min="1049" max="1099" width="16.42578125" customWidth="1"/>
    <col min="1303" max="1303" width="24.5703125" customWidth="1"/>
    <col min="1304" max="1304" width="16.5703125" customWidth="1"/>
    <col min="1305" max="1355" width="16.42578125" customWidth="1"/>
    <col min="1559" max="1559" width="24.5703125" customWidth="1"/>
    <col min="1560" max="1560" width="16.5703125" customWidth="1"/>
    <col min="1561" max="1611" width="16.42578125" customWidth="1"/>
    <col min="1815" max="1815" width="24.5703125" customWidth="1"/>
    <col min="1816" max="1816" width="16.5703125" customWidth="1"/>
    <col min="1817" max="1867" width="16.42578125" customWidth="1"/>
    <col min="2071" max="2071" width="24.5703125" customWidth="1"/>
    <col min="2072" max="2072" width="16.5703125" customWidth="1"/>
    <col min="2073" max="2123" width="16.42578125" customWidth="1"/>
    <col min="2327" max="2327" width="24.5703125" customWidth="1"/>
    <col min="2328" max="2328" width="16.5703125" customWidth="1"/>
    <col min="2329" max="2379" width="16.42578125" customWidth="1"/>
    <col min="2583" max="2583" width="24.5703125" customWidth="1"/>
    <col min="2584" max="2584" width="16.5703125" customWidth="1"/>
    <col min="2585" max="2635" width="16.42578125" customWidth="1"/>
    <col min="2839" max="2839" width="24.5703125" customWidth="1"/>
    <col min="2840" max="2840" width="16.5703125" customWidth="1"/>
    <col min="2841" max="2891" width="16.42578125" customWidth="1"/>
    <col min="3095" max="3095" width="24.5703125" customWidth="1"/>
    <col min="3096" max="3096" width="16.5703125" customWidth="1"/>
    <col min="3097" max="3147" width="16.42578125" customWidth="1"/>
    <col min="3351" max="3351" width="24.5703125" customWidth="1"/>
    <col min="3352" max="3352" width="16.5703125" customWidth="1"/>
    <col min="3353" max="3403" width="16.42578125" customWidth="1"/>
    <col min="3607" max="3607" width="24.5703125" customWidth="1"/>
    <col min="3608" max="3608" width="16.5703125" customWidth="1"/>
    <col min="3609" max="3659" width="16.42578125" customWidth="1"/>
    <col min="3863" max="3863" width="24.5703125" customWidth="1"/>
    <col min="3864" max="3864" width="16.5703125" customWidth="1"/>
    <col min="3865" max="3915" width="16.42578125" customWidth="1"/>
    <col min="4119" max="4119" width="24.5703125" customWidth="1"/>
    <col min="4120" max="4120" width="16.5703125" customWidth="1"/>
    <col min="4121" max="4171" width="16.42578125" customWidth="1"/>
    <col min="4375" max="4375" width="24.5703125" customWidth="1"/>
    <col min="4376" max="4376" width="16.5703125" customWidth="1"/>
    <col min="4377" max="4427" width="16.42578125" customWidth="1"/>
    <col min="4631" max="4631" width="24.5703125" customWidth="1"/>
    <col min="4632" max="4632" width="16.5703125" customWidth="1"/>
    <col min="4633" max="4683" width="16.42578125" customWidth="1"/>
    <col min="4887" max="4887" width="24.5703125" customWidth="1"/>
    <col min="4888" max="4888" width="16.5703125" customWidth="1"/>
    <col min="4889" max="4939" width="16.42578125" customWidth="1"/>
    <col min="5143" max="5143" width="24.5703125" customWidth="1"/>
    <col min="5144" max="5144" width="16.5703125" customWidth="1"/>
    <col min="5145" max="5195" width="16.42578125" customWidth="1"/>
    <col min="5399" max="5399" width="24.5703125" customWidth="1"/>
    <col min="5400" max="5400" width="16.5703125" customWidth="1"/>
    <col min="5401" max="5451" width="16.42578125" customWidth="1"/>
    <col min="5655" max="5655" width="24.5703125" customWidth="1"/>
    <col min="5656" max="5656" width="16.5703125" customWidth="1"/>
    <col min="5657" max="5707" width="16.42578125" customWidth="1"/>
    <col min="5911" max="5911" width="24.5703125" customWidth="1"/>
    <col min="5912" max="5912" width="16.5703125" customWidth="1"/>
    <col min="5913" max="5963" width="16.42578125" customWidth="1"/>
    <col min="6167" max="6167" width="24.5703125" customWidth="1"/>
    <col min="6168" max="6168" width="16.5703125" customWidth="1"/>
    <col min="6169" max="6219" width="16.42578125" customWidth="1"/>
    <col min="6423" max="6423" width="24.5703125" customWidth="1"/>
    <col min="6424" max="6424" width="16.5703125" customWidth="1"/>
    <col min="6425" max="6475" width="16.42578125" customWidth="1"/>
    <col min="6679" max="6679" width="24.5703125" customWidth="1"/>
    <col min="6680" max="6680" width="16.5703125" customWidth="1"/>
    <col min="6681" max="6731" width="16.42578125" customWidth="1"/>
    <col min="6935" max="6935" width="24.5703125" customWidth="1"/>
    <col min="6936" max="6936" width="16.5703125" customWidth="1"/>
    <col min="6937" max="6987" width="16.42578125" customWidth="1"/>
    <col min="7191" max="7191" width="24.5703125" customWidth="1"/>
    <col min="7192" max="7192" width="16.5703125" customWidth="1"/>
    <col min="7193" max="7243" width="16.42578125" customWidth="1"/>
    <col min="7447" max="7447" width="24.5703125" customWidth="1"/>
    <col min="7448" max="7448" width="16.5703125" customWidth="1"/>
    <col min="7449" max="7499" width="16.42578125" customWidth="1"/>
    <col min="7703" max="7703" width="24.5703125" customWidth="1"/>
    <col min="7704" max="7704" width="16.5703125" customWidth="1"/>
    <col min="7705" max="7755" width="16.42578125" customWidth="1"/>
    <col min="7959" max="7959" width="24.5703125" customWidth="1"/>
    <col min="7960" max="7960" width="16.5703125" customWidth="1"/>
    <col min="7961" max="8011" width="16.42578125" customWidth="1"/>
    <col min="8215" max="8215" width="24.5703125" customWidth="1"/>
    <col min="8216" max="8216" width="16.5703125" customWidth="1"/>
    <col min="8217" max="8267" width="16.42578125" customWidth="1"/>
    <col min="8471" max="8471" width="24.5703125" customWidth="1"/>
    <col min="8472" max="8472" width="16.5703125" customWidth="1"/>
    <col min="8473" max="8523" width="16.42578125" customWidth="1"/>
    <col min="8727" max="8727" width="24.5703125" customWidth="1"/>
    <col min="8728" max="8728" width="16.5703125" customWidth="1"/>
    <col min="8729" max="8779" width="16.42578125" customWidth="1"/>
    <col min="8983" max="8983" width="24.5703125" customWidth="1"/>
    <col min="8984" max="8984" width="16.5703125" customWidth="1"/>
    <col min="8985" max="9035" width="16.42578125" customWidth="1"/>
    <col min="9239" max="9239" width="24.5703125" customWidth="1"/>
    <col min="9240" max="9240" width="16.5703125" customWidth="1"/>
    <col min="9241" max="9291" width="16.42578125" customWidth="1"/>
    <col min="9495" max="9495" width="24.5703125" customWidth="1"/>
    <col min="9496" max="9496" width="16.5703125" customWidth="1"/>
    <col min="9497" max="9547" width="16.42578125" customWidth="1"/>
    <col min="9751" max="9751" width="24.5703125" customWidth="1"/>
    <col min="9752" max="9752" width="16.5703125" customWidth="1"/>
    <col min="9753" max="9803" width="16.42578125" customWidth="1"/>
    <col min="10007" max="10007" width="24.5703125" customWidth="1"/>
    <col min="10008" max="10008" width="16.5703125" customWidth="1"/>
    <col min="10009" max="10059" width="16.42578125" customWidth="1"/>
    <col min="10263" max="10263" width="24.5703125" customWidth="1"/>
    <col min="10264" max="10264" width="16.5703125" customWidth="1"/>
    <col min="10265" max="10315" width="16.42578125" customWidth="1"/>
    <col min="10519" max="10519" width="24.5703125" customWidth="1"/>
    <col min="10520" max="10520" width="16.5703125" customWidth="1"/>
    <col min="10521" max="10571" width="16.42578125" customWidth="1"/>
    <col min="10775" max="10775" width="24.5703125" customWidth="1"/>
    <col min="10776" max="10776" width="16.5703125" customWidth="1"/>
    <col min="10777" max="10827" width="16.42578125" customWidth="1"/>
    <col min="11031" max="11031" width="24.5703125" customWidth="1"/>
    <col min="11032" max="11032" width="16.5703125" customWidth="1"/>
    <col min="11033" max="11083" width="16.42578125" customWidth="1"/>
    <col min="11287" max="11287" width="24.5703125" customWidth="1"/>
    <col min="11288" max="11288" width="16.5703125" customWidth="1"/>
    <col min="11289" max="11339" width="16.42578125" customWidth="1"/>
    <col min="11543" max="11543" width="24.5703125" customWidth="1"/>
    <col min="11544" max="11544" width="16.5703125" customWidth="1"/>
    <col min="11545" max="11595" width="16.42578125" customWidth="1"/>
    <col min="11799" max="11799" width="24.5703125" customWidth="1"/>
    <col min="11800" max="11800" width="16.5703125" customWidth="1"/>
    <col min="11801" max="11851" width="16.42578125" customWidth="1"/>
    <col min="12055" max="12055" width="24.5703125" customWidth="1"/>
    <col min="12056" max="12056" width="16.5703125" customWidth="1"/>
    <col min="12057" max="12107" width="16.42578125" customWidth="1"/>
    <col min="12311" max="12311" width="24.5703125" customWidth="1"/>
    <col min="12312" max="12312" width="16.5703125" customWidth="1"/>
    <col min="12313" max="12363" width="16.42578125" customWidth="1"/>
    <col min="12567" max="12567" width="24.5703125" customWidth="1"/>
    <col min="12568" max="12568" width="16.5703125" customWidth="1"/>
    <col min="12569" max="12619" width="16.42578125" customWidth="1"/>
    <col min="12823" max="12823" width="24.5703125" customWidth="1"/>
    <col min="12824" max="12824" width="16.5703125" customWidth="1"/>
    <col min="12825" max="12875" width="16.42578125" customWidth="1"/>
    <col min="13079" max="13079" width="24.5703125" customWidth="1"/>
    <col min="13080" max="13080" width="16.5703125" customWidth="1"/>
    <col min="13081" max="13131" width="16.42578125" customWidth="1"/>
    <col min="13335" max="13335" width="24.5703125" customWidth="1"/>
    <col min="13336" max="13336" width="16.5703125" customWidth="1"/>
    <col min="13337" max="13387" width="16.42578125" customWidth="1"/>
    <col min="13591" max="13591" width="24.5703125" customWidth="1"/>
    <col min="13592" max="13592" width="16.5703125" customWidth="1"/>
    <col min="13593" max="13643" width="16.42578125" customWidth="1"/>
    <col min="13847" max="13847" width="24.5703125" customWidth="1"/>
    <col min="13848" max="13848" width="16.5703125" customWidth="1"/>
    <col min="13849" max="13899" width="16.42578125" customWidth="1"/>
    <col min="14103" max="14103" width="24.5703125" customWidth="1"/>
    <col min="14104" max="14104" width="16.5703125" customWidth="1"/>
    <col min="14105" max="14155" width="16.42578125" customWidth="1"/>
    <col min="14359" max="14359" width="24.5703125" customWidth="1"/>
    <col min="14360" max="14360" width="16.5703125" customWidth="1"/>
    <col min="14361" max="14411" width="16.42578125" customWidth="1"/>
    <col min="14615" max="14615" width="24.5703125" customWidth="1"/>
    <col min="14616" max="14616" width="16.5703125" customWidth="1"/>
    <col min="14617" max="14667" width="16.42578125" customWidth="1"/>
    <col min="14871" max="14871" width="24.5703125" customWidth="1"/>
    <col min="14872" max="14872" width="16.5703125" customWidth="1"/>
    <col min="14873" max="14923" width="16.42578125" customWidth="1"/>
    <col min="15127" max="15127" width="24.5703125" customWidth="1"/>
    <col min="15128" max="15128" width="16.5703125" customWidth="1"/>
    <col min="15129" max="15179" width="16.42578125" customWidth="1"/>
    <col min="15383" max="15383" width="24.5703125" customWidth="1"/>
    <col min="15384" max="15384" width="16.5703125" customWidth="1"/>
    <col min="15385" max="15435" width="16.42578125" customWidth="1"/>
    <col min="15639" max="15639" width="24.5703125" customWidth="1"/>
    <col min="15640" max="15640" width="16.5703125" customWidth="1"/>
    <col min="15641" max="15691" width="16.42578125" customWidth="1"/>
    <col min="15895" max="15895" width="24.5703125" customWidth="1"/>
    <col min="15896" max="15896" width="16.5703125" customWidth="1"/>
    <col min="15897" max="15947" width="16.42578125" customWidth="1"/>
    <col min="16151" max="16151" width="24.5703125" customWidth="1"/>
    <col min="16152" max="16152" width="16.5703125" customWidth="1"/>
    <col min="16153" max="16203" width="16.42578125" customWidth="1"/>
  </cols>
  <sheetData>
    <row r="1" spans="1:149" s="24" customFormat="1" ht="35.25" x14ac:dyDescent="0.3">
      <c r="A1" s="22"/>
      <c r="B1" s="141"/>
      <c r="C1" s="23"/>
      <c r="D1" s="44"/>
      <c r="E1" s="69" t="s">
        <v>108</v>
      </c>
      <c r="F1" s="38" t="s">
        <v>108</v>
      </c>
      <c r="G1" s="38" t="s">
        <v>108</v>
      </c>
      <c r="H1" s="38" t="s">
        <v>108</v>
      </c>
      <c r="I1" s="39" t="s">
        <v>108</v>
      </c>
      <c r="J1" s="39" t="s">
        <v>108</v>
      </c>
      <c r="K1" s="39" t="s">
        <v>108</v>
      </c>
      <c r="L1" s="39" t="s">
        <v>108</v>
      </c>
      <c r="M1" s="167"/>
      <c r="N1" s="86" t="s">
        <v>221</v>
      </c>
      <c r="O1" s="76" t="s">
        <v>122</v>
      </c>
      <c r="P1" s="76" t="s">
        <v>122</v>
      </c>
      <c r="Q1" s="88" t="s">
        <v>122</v>
      </c>
      <c r="R1" s="88" t="s">
        <v>122</v>
      </c>
      <c r="S1" s="76" t="s">
        <v>122</v>
      </c>
      <c r="T1" s="76" t="s">
        <v>122</v>
      </c>
      <c r="U1" s="76" t="s">
        <v>122</v>
      </c>
      <c r="V1" s="76" t="s">
        <v>122</v>
      </c>
      <c r="W1" s="158" t="s">
        <v>122</v>
      </c>
      <c r="X1" s="158" t="s">
        <v>122</v>
      </c>
      <c r="Y1" s="76" t="s">
        <v>122</v>
      </c>
      <c r="Z1" s="76" t="s">
        <v>122</v>
      </c>
      <c r="AA1" s="44" t="s">
        <v>108</v>
      </c>
      <c r="AB1" s="76" t="s">
        <v>182</v>
      </c>
      <c r="AC1" s="76" t="s">
        <v>182</v>
      </c>
      <c r="AD1" s="44" t="s">
        <v>108</v>
      </c>
      <c r="AE1" s="44" t="s">
        <v>138</v>
      </c>
      <c r="AF1" s="44" t="s">
        <v>108</v>
      </c>
      <c r="AG1" s="44" t="s">
        <v>108</v>
      </c>
      <c r="AH1" s="67" t="s">
        <v>157</v>
      </c>
      <c r="AI1" s="79" t="s">
        <v>188</v>
      </c>
      <c r="AJ1" s="79" t="s">
        <v>188</v>
      </c>
      <c r="AK1" s="44" t="s">
        <v>108</v>
      </c>
      <c r="AL1" s="161" t="s">
        <v>157</v>
      </c>
      <c r="AM1" s="161" t="s">
        <v>157</v>
      </c>
      <c r="AN1" s="161" t="s">
        <v>157</v>
      </c>
      <c r="AO1" s="161" t="s">
        <v>157</v>
      </c>
      <c r="AP1" s="161" t="s">
        <v>157</v>
      </c>
      <c r="AQ1" s="161" t="s">
        <v>157</v>
      </c>
      <c r="AR1" s="67" t="s">
        <v>157</v>
      </c>
      <c r="AS1" s="55" t="s">
        <v>129</v>
      </c>
      <c r="AT1" s="55" t="s">
        <v>129</v>
      </c>
      <c r="AU1" s="44" t="s">
        <v>129</v>
      </c>
      <c r="AV1" s="44" t="s">
        <v>129</v>
      </c>
      <c r="AW1" s="44" t="s">
        <v>208</v>
      </c>
      <c r="AX1" s="68" t="s">
        <v>230</v>
      </c>
      <c r="AY1" s="68" t="s">
        <v>108</v>
      </c>
      <c r="AZ1" s="67" t="s">
        <v>157</v>
      </c>
      <c r="BA1" s="47" t="s">
        <v>150</v>
      </c>
      <c r="BB1" s="47" t="s">
        <v>150</v>
      </c>
      <c r="BC1" s="47" t="s">
        <v>150</v>
      </c>
      <c r="BD1" s="47" t="s">
        <v>150</v>
      </c>
      <c r="BE1" s="47" t="s">
        <v>150</v>
      </c>
      <c r="BF1" s="47" t="s">
        <v>150</v>
      </c>
      <c r="BG1" s="47" t="s">
        <v>150</v>
      </c>
      <c r="BH1" s="47" t="s">
        <v>150</v>
      </c>
      <c r="BI1" s="47" t="s">
        <v>150</v>
      </c>
      <c r="BJ1" s="47" t="s">
        <v>150</v>
      </c>
      <c r="BK1" s="47" t="s">
        <v>150</v>
      </c>
      <c r="BL1" s="47" t="s">
        <v>150</v>
      </c>
      <c r="BM1" s="47" t="s">
        <v>150</v>
      </c>
      <c r="BN1" s="47" t="s">
        <v>150</v>
      </c>
      <c r="BO1" s="44" t="s">
        <v>108</v>
      </c>
      <c r="BP1" s="150" t="s">
        <v>108</v>
      </c>
      <c r="BQ1" s="150" t="s">
        <v>108</v>
      </c>
      <c r="BR1" s="129" t="s">
        <v>108</v>
      </c>
      <c r="BS1" s="129" t="s">
        <v>108</v>
      </c>
      <c r="BT1" s="129" t="s">
        <v>108</v>
      </c>
      <c r="BU1" s="129" t="s">
        <v>108</v>
      </c>
      <c r="BV1" s="156" t="s">
        <v>108</v>
      </c>
      <c r="BW1" s="156" t="s">
        <v>108</v>
      </c>
      <c r="BX1" s="156" t="s">
        <v>108</v>
      </c>
      <c r="BY1" s="95" t="s">
        <v>157</v>
      </c>
      <c r="BZ1" s="95" t="s">
        <v>157</v>
      </c>
      <c r="CA1" s="95" t="s">
        <v>157</v>
      </c>
      <c r="CB1" s="95" t="s">
        <v>157</v>
      </c>
      <c r="CC1" s="95" t="s">
        <v>157</v>
      </c>
      <c r="CD1" s="95" t="s">
        <v>157</v>
      </c>
      <c r="CE1" s="95" t="s">
        <v>157</v>
      </c>
      <c r="CF1" s="95" t="s">
        <v>157</v>
      </c>
      <c r="CG1" s="95" t="s">
        <v>157</v>
      </c>
      <c r="CH1" s="95" t="s">
        <v>157</v>
      </c>
      <c r="CI1" s="95" t="s">
        <v>157</v>
      </c>
      <c r="CJ1" s="95" t="s">
        <v>157</v>
      </c>
      <c r="CK1" s="95" t="s">
        <v>157</v>
      </c>
      <c r="CL1" s="95" t="s">
        <v>157</v>
      </c>
      <c r="CM1" s="44" t="s">
        <v>167</v>
      </c>
      <c r="CN1" s="100" t="s">
        <v>154</v>
      </c>
      <c r="CO1" s="100" t="s">
        <v>154</v>
      </c>
      <c r="CP1" s="161" t="s">
        <v>108</v>
      </c>
      <c r="CQ1" s="161" t="s">
        <v>108</v>
      </c>
      <c r="CR1" s="118" t="s">
        <v>157</v>
      </c>
      <c r="CS1" s="118" t="s">
        <v>157</v>
      </c>
      <c r="CT1" s="118" t="s">
        <v>157</v>
      </c>
      <c r="CU1" s="123" t="s">
        <v>199</v>
      </c>
      <c r="CV1" s="123" t="s">
        <v>199</v>
      </c>
      <c r="CW1" s="123" t="s">
        <v>199</v>
      </c>
      <c r="CX1" s="123" t="s">
        <v>199</v>
      </c>
      <c r="CY1" s="44" t="s">
        <v>108</v>
      </c>
      <c r="CZ1" s="44" t="s">
        <v>108</v>
      </c>
      <c r="DA1" s="143" t="s">
        <v>108</v>
      </c>
      <c r="DB1" s="143" t="s">
        <v>108</v>
      </c>
      <c r="DC1" s="143" t="s">
        <v>108</v>
      </c>
      <c r="DD1" s="143" t="s">
        <v>108</v>
      </c>
      <c r="DE1" s="143" t="s">
        <v>108</v>
      </c>
      <c r="DF1" s="143" t="s">
        <v>108</v>
      </c>
      <c r="DG1" s="68" t="s">
        <v>215</v>
      </c>
      <c r="DH1" s="68" t="s">
        <v>215</v>
      </c>
      <c r="DI1" s="68" t="s">
        <v>215</v>
      </c>
      <c r="DJ1" s="68" t="s">
        <v>215</v>
      </c>
      <c r="DK1" s="135" t="s">
        <v>215</v>
      </c>
      <c r="DL1" s="135" t="s">
        <v>215</v>
      </c>
      <c r="DM1" s="67" t="s">
        <v>108</v>
      </c>
      <c r="DN1" s="148" t="s">
        <v>157</v>
      </c>
      <c r="DO1" s="148" t="s">
        <v>157</v>
      </c>
      <c r="DP1" s="125" t="s">
        <v>108</v>
      </c>
      <c r="DQ1" s="100" t="s">
        <v>108</v>
      </c>
      <c r="DR1" s="125" t="s">
        <v>108</v>
      </c>
      <c r="DS1" s="125" t="s">
        <v>108</v>
      </c>
      <c r="DT1" s="125" t="s">
        <v>108</v>
      </c>
      <c r="DU1" s="125" t="s">
        <v>108</v>
      </c>
      <c r="DV1" s="125" t="s">
        <v>108</v>
      </c>
      <c r="DW1" s="150" t="s">
        <v>108</v>
      </c>
      <c r="DX1" s="150" t="s">
        <v>108</v>
      </c>
      <c r="DY1" s="150" t="s">
        <v>108</v>
      </c>
      <c r="DZ1" s="150" t="s">
        <v>108</v>
      </c>
      <c r="EA1" s="44" t="s">
        <v>182</v>
      </c>
      <c r="EB1" s="105" t="s">
        <v>108</v>
      </c>
      <c r="EC1" s="105" t="s">
        <v>108</v>
      </c>
      <c r="ED1" s="105" t="s">
        <v>108</v>
      </c>
      <c r="EE1" s="105" t="s">
        <v>108</v>
      </c>
      <c r="EF1" s="105" t="s">
        <v>108</v>
      </c>
      <c r="EG1" s="105" t="s">
        <v>108</v>
      </c>
      <c r="EH1" s="105" t="s">
        <v>108</v>
      </c>
      <c r="EI1" s="105" t="s">
        <v>108</v>
      </c>
      <c r="EJ1" s="105" t="s">
        <v>108</v>
      </c>
      <c r="EK1" s="105" t="s">
        <v>108</v>
      </c>
      <c r="EL1" s="105" t="s">
        <v>108</v>
      </c>
      <c r="EM1" s="105" t="s">
        <v>108</v>
      </c>
      <c r="EN1" s="105" t="s">
        <v>108</v>
      </c>
      <c r="EO1" s="105" t="s">
        <v>108</v>
      </c>
      <c r="EP1" s="105" t="s">
        <v>108</v>
      </c>
      <c r="EQ1" s="110" t="s">
        <v>108</v>
      </c>
      <c r="ER1" s="110" t="s">
        <v>108</v>
      </c>
      <c r="ES1" s="44" t="s">
        <v>266</v>
      </c>
    </row>
    <row r="2" spans="1:149" s="1" customFormat="1" ht="11.25" x14ac:dyDescent="0.2">
      <c r="B2" s="40"/>
      <c r="C2" s="41"/>
      <c r="D2" s="46"/>
      <c r="E2" s="70"/>
      <c r="F2" s="35" t="s">
        <v>59</v>
      </c>
      <c r="G2" s="127" t="s">
        <v>321</v>
      </c>
      <c r="H2" s="35" t="s">
        <v>322</v>
      </c>
      <c r="I2" s="32" t="s">
        <v>373</v>
      </c>
      <c r="J2" s="32" t="s">
        <v>373</v>
      </c>
      <c r="K2" s="32" t="s">
        <v>373</v>
      </c>
      <c r="L2" s="32" t="s">
        <v>373</v>
      </c>
      <c r="M2" s="73"/>
      <c r="N2" s="77" t="s">
        <v>362</v>
      </c>
      <c r="O2" s="77" t="s">
        <v>180</v>
      </c>
      <c r="P2" s="77" t="s">
        <v>180</v>
      </c>
      <c r="Q2" s="89" t="s">
        <v>222</v>
      </c>
      <c r="R2" s="89" t="s">
        <v>322</v>
      </c>
      <c r="S2" s="77" t="s">
        <v>180</v>
      </c>
      <c r="T2" s="77" t="s">
        <v>180</v>
      </c>
      <c r="U2" s="77" t="s">
        <v>254</v>
      </c>
      <c r="V2" s="77" t="s">
        <v>220</v>
      </c>
      <c r="W2" s="151" t="s">
        <v>244</v>
      </c>
      <c r="X2" s="151" t="s">
        <v>298</v>
      </c>
      <c r="Y2" s="77" t="s">
        <v>290</v>
      </c>
      <c r="Z2" s="77" t="s">
        <v>290</v>
      </c>
      <c r="AA2" s="77" t="s">
        <v>341</v>
      </c>
      <c r="AB2" s="77" t="s">
        <v>341</v>
      </c>
      <c r="AC2" s="77" t="s">
        <v>222</v>
      </c>
      <c r="AD2" s="77" t="s">
        <v>340</v>
      </c>
      <c r="AE2" s="77" t="s">
        <v>341</v>
      </c>
      <c r="AF2" s="77" t="s">
        <v>180</v>
      </c>
      <c r="AG2" s="77" t="s">
        <v>358</v>
      </c>
      <c r="AH2" s="77" t="s">
        <v>335</v>
      </c>
      <c r="AI2" s="77" t="s">
        <v>270</v>
      </c>
      <c r="AJ2" s="77" t="s">
        <v>270</v>
      </c>
      <c r="AK2" s="77" t="s">
        <v>180</v>
      </c>
      <c r="AL2" s="136" t="s">
        <v>343</v>
      </c>
      <c r="AM2" s="136" t="s">
        <v>224</v>
      </c>
      <c r="AN2" s="136" t="s">
        <v>270</v>
      </c>
      <c r="AO2" s="136" t="s">
        <v>270</v>
      </c>
      <c r="AP2" s="136" t="s">
        <v>311</v>
      </c>
      <c r="AQ2" s="136" t="s">
        <v>311</v>
      </c>
      <c r="AR2" s="77" t="s">
        <v>344</v>
      </c>
      <c r="AS2" s="54" t="s">
        <v>368</v>
      </c>
      <c r="AT2" s="54" t="s">
        <v>180</v>
      </c>
      <c r="AU2" s="77" t="s">
        <v>362</v>
      </c>
      <c r="AV2" s="77" t="s">
        <v>362</v>
      </c>
      <c r="AW2" s="77" t="s">
        <v>362</v>
      </c>
      <c r="AX2" s="77" t="s">
        <v>231</v>
      </c>
      <c r="AY2" s="77" t="s">
        <v>290</v>
      </c>
      <c r="AZ2" s="77" t="s">
        <v>180</v>
      </c>
      <c r="BA2" s="73" t="s">
        <v>180</v>
      </c>
      <c r="BB2" s="73" t="s">
        <v>180</v>
      </c>
      <c r="BC2" s="73" t="s">
        <v>180</v>
      </c>
      <c r="BD2" s="73" t="s">
        <v>234</v>
      </c>
      <c r="BE2" s="73" t="s">
        <v>245</v>
      </c>
      <c r="BF2" s="73" t="s">
        <v>245</v>
      </c>
      <c r="BG2" s="73" t="s">
        <v>276</v>
      </c>
      <c r="BH2" s="73" t="s">
        <v>276</v>
      </c>
      <c r="BI2" s="73" t="s">
        <v>292</v>
      </c>
      <c r="BJ2" s="73" t="s">
        <v>292</v>
      </c>
      <c r="BK2" s="73" t="s">
        <v>299</v>
      </c>
      <c r="BL2" s="73" t="s">
        <v>299</v>
      </c>
      <c r="BM2" s="73" t="s">
        <v>305</v>
      </c>
      <c r="BN2" s="73" t="s">
        <v>305</v>
      </c>
      <c r="BO2" s="77" t="s">
        <v>364</v>
      </c>
      <c r="BP2" s="151" t="s">
        <v>308</v>
      </c>
      <c r="BQ2" s="151" t="s">
        <v>308</v>
      </c>
      <c r="BR2" s="130" t="s">
        <v>261</v>
      </c>
      <c r="BS2" s="130" t="s">
        <v>261</v>
      </c>
      <c r="BT2" s="130" t="s">
        <v>278</v>
      </c>
      <c r="BU2" s="130" t="s">
        <v>278</v>
      </c>
      <c r="BV2" s="136" t="s">
        <v>341</v>
      </c>
      <c r="BW2" s="136" t="s">
        <v>296</v>
      </c>
      <c r="BX2" s="136" t="s">
        <v>296</v>
      </c>
      <c r="BY2" s="96" t="s">
        <v>180</v>
      </c>
      <c r="BZ2" s="96" t="s">
        <v>231</v>
      </c>
      <c r="CA2" s="96" t="s">
        <v>231</v>
      </c>
      <c r="CB2" s="96" t="s">
        <v>248</v>
      </c>
      <c r="CC2" s="96" t="s">
        <v>264</v>
      </c>
      <c r="CD2" s="96" t="s">
        <v>289</v>
      </c>
      <c r="CE2" s="96" t="s">
        <v>276</v>
      </c>
      <c r="CF2" s="96" t="s">
        <v>292</v>
      </c>
      <c r="CG2" s="96" t="s">
        <v>292</v>
      </c>
      <c r="CH2" s="96" t="s">
        <v>292</v>
      </c>
      <c r="CI2" s="96" t="s">
        <v>299</v>
      </c>
      <c r="CJ2" s="96" t="s">
        <v>299</v>
      </c>
      <c r="CK2" s="96" t="s">
        <v>305</v>
      </c>
      <c r="CL2" s="96" t="s">
        <v>305</v>
      </c>
      <c r="CM2" s="77" t="s">
        <v>180</v>
      </c>
      <c r="CN2" s="101" t="s">
        <v>345</v>
      </c>
      <c r="CO2" s="101" t="s">
        <v>240</v>
      </c>
      <c r="CP2" s="136" t="s">
        <v>346</v>
      </c>
      <c r="CQ2" s="136" t="s">
        <v>305</v>
      </c>
      <c r="CR2" s="119" t="s">
        <v>180</v>
      </c>
      <c r="CS2" s="119" t="s">
        <v>248</v>
      </c>
      <c r="CT2" s="119" t="s">
        <v>258</v>
      </c>
      <c r="CU2" s="96" t="s">
        <v>180</v>
      </c>
      <c r="CV2" s="96" t="s">
        <v>248</v>
      </c>
      <c r="CW2" s="96" t="s">
        <v>248</v>
      </c>
      <c r="CX2" s="96" t="s">
        <v>259</v>
      </c>
      <c r="CY2" s="77" t="s">
        <v>341</v>
      </c>
      <c r="CZ2" s="77" t="s">
        <v>281</v>
      </c>
      <c r="DA2" s="144" t="s">
        <v>362</v>
      </c>
      <c r="DB2" s="144" t="s">
        <v>276</v>
      </c>
      <c r="DC2" s="144" t="s">
        <v>302</v>
      </c>
      <c r="DD2" s="144" t="s">
        <v>302</v>
      </c>
      <c r="DE2" s="144" t="s">
        <v>306</v>
      </c>
      <c r="DF2" s="144" t="s">
        <v>312</v>
      </c>
      <c r="DG2" s="77" t="s">
        <v>348</v>
      </c>
      <c r="DH2" s="77" t="s">
        <v>350</v>
      </c>
      <c r="DI2" s="77" t="s">
        <v>371</v>
      </c>
      <c r="DJ2" s="77" t="s">
        <v>180</v>
      </c>
      <c r="DK2" s="136" t="s">
        <v>220</v>
      </c>
      <c r="DL2" s="136" t="s">
        <v>265</v>
      </c>
      <c r="DM2" s="77" t="s">
        <v>358</v>
      </c>
      <c r="DN2" s="130" t="s">
        <v>353</v>
      </c>
      <c r="DO2" s="130" t="s">
        <v>285</v>
      </c>
      <c r="DP2" s="101" t="s">
        <v>341</v>
      </c>
      <c r="DQ2" s="126"/>
      <c r="DR2" s="101" t="s">
        <v>253</v>
      </c>
      <c r="DS2" s="101" t="s">
        <v>253</v>
      </c>
      <c r="DT2" s="101" t="s">
        <v>303</v>
      </c>
      <c r="DU2" s="101" t="s">
        <v>303</v>
      </c>
      <c r="DV2" s="101" t="s">
        <v>313</v>
      </c>
      <c r="DW2" s="151" t="s">
        <v>277</v>
      </c>
      <c r="DX2" s="151" t="s">
        <v>277</v>
      </c>
      <c r="DY2" s="151" t="s">
        <v>315</v>
      </c>
      <c r="DZ2" s="151" t="s">
        <v>315</v>
      </c>
      <c r="EA2" s="50" t="s">
        <v>356</v>
      </c>
      <c r="EB2" s="106" t="s">
        <v>227</v>
      </c>
      <c r="EC2" s="106" t="s">
        <v>227</v>
      </c>
      <c r="ED2" s="106" t="s">
        <v>248</v>
      </c>
      <c r="EE2" s="106" t="s">
        <v>260</v>
      </c>
      <c r="EF2" s="106" t="s">
        <v>260</v>
      </c>
      <c r="EG2" s="106" t="s">
        <v>269</v>
      </c>
      <c r="EH2" s="106" t="s">
        <v>269</v>
      </c>
      <c r="EI2" s="106" t="s">
        <v>288</v>
      </c>
      <c r="EJ2" s="106" t="s">
        <v>288</v>
      </c>
      <c r="EK2" s="106" t="s">
        <v>293</v>
      </c>
      <c r="EL2" s="106" t="s">
        <v>304</v>
      </c>
      <c r="EM2" s="106" t="s">
        <v>304</v>
      </c>
      <c r="EN2" s="106" t="s">
        <v>307</v>
      </c>
      <c r="EO2" s="106" t="s">
        <v>307</v>
      </c>
      <c r="EP2" s="106" t="s">
        <v>316</v>
      </c>
      <c r="EQ2" s="111" t="s">
        <v>227</v>
      </c>
      <c r="ER2" s="111" t="s">
        <v>241</v>
      </c>
      <c r="ES2" s="50" t="s">
        <v>267</v>
      </c>
    </row>
    <row r="3" spans="1:149" s="1" customFormat="1" ht="22.5" x14ac:dyDescent="0.2">
      <c r="A3" s="1" t="s">
        <v>107</v>
      </c>
      <c r="B3" s="14"/>
      <c r="C3" s="25"/>
      <c r="D3" s="46"/>
      <c r="E3" s="71" t="s">
        <v>170</v>
      </c>
      <c r="F3" s="35" t="s">
        <v>319</v>
      </c>
      <c r="G3" s="35" t="s">
        <v>320</v>
      </c>
      <c r="H3" s="35" t="s">
        <v>319</v>
      </c>
      <c r="I3" s="32" t="s">
        <v>320</v>
      </c>
      <c r="J3" s="32" t="s">
        <v>320</v>
      </c>
      <c r="K3" s="32" t="s">
        <v>320</v>
      </c>
      <c r="L3" s="32" t="s">
        <v>320</v>
      </c>
      <c r="M3" s="73"/>
      <c r="N3" s="77" t="s">
        <v>320</v>
      </c>
      <c r="O3" s="77" t="s">
        <v>179</v>
      </c>
      <c r="P3" s="77" t="s">
        <v>179</v>
      </c>
      <c r="Q3" s="89" t="s">
        <v>320</v>
      </c>
      <c r="R3" s="89" t="s">
        <v>324</v>
      </c>
      <c r="S3" s="77" t="s">
        <v>179</v>
      </c>
      <c r="T3" s="77" t="s">
        <v>179</v>
      </c>
      <c r="U3" s="77" t="s">
        <v>179</v>
      </c>
      <c r="V3" s="77" t="s">
        <v>320</v>
      </c>
      <c r="W3" s="151" t="s">
        <v>179</v>
      </c>
      <c r="X3" s="151" t="s">
        <v>179</v>
      </c>
      <c r="Y3" s="77" t="s">
        <v>320</v>
      </c>
      <c r="Z3" s="77" t="s">
        <v>342</v>
      </c>
      <c r="AA3" s="50" t="s">
        <v>320</v>
      </c>
      <c r="AB3" s="77" t="s">
        <v>325</v>
      </c>
      <c r="AC3" s="77" t="s">
        <v>325</v>
      </c>
      <c r="AD3" s="50" t="s">
        <v>320</v>
      </c>
      <c r="AE3" s="50" t="s">
        <v>320</v>
      </c>
      <c r="AF3" s="50" t="s">
        <v>124</v>
      </c>
      <c r="AG3" s="50" t="s">
        <v>359</v>
      </c>
      <c r="AH3" s="80" t="s">
        <v>336</v>
      </c>
      <c r="AI3" s="50" t="s">
        <v>338</v>
      </c>
      <c r="AJ3" s="50" t="s">
        <v>271</v>
      </c>
      <c r="AK3" s="50" t="s">
        <v>179</v>
      </c>
      <c r="AL3" s="162" t="s">
        <v>336</v>
      </c>
      <c r="AM3" s="162" t="s">
        <v>185</v>
      </c>
      <c r="AN3" s="162" t="s">
        <v>273</v>
      </c>
      <c r="AO3" s="162" t="s">
        <v>273</v>
      </c>
      <c r="AP3" s="162" t="s">
        <v>273</v>
      </c>
      <c r="AQ3" s="162" t="s">
        <v>273</v>
      </c>
      <c r="AR3" s="80" t="s">
        <v>336</v>
      </c>
      <c r="AS3" s="58" t="s">
        <v>320</v>
      </c>
      <c r="AT3" s="58" t="s">
        <v>179</v>
      </c>
      <c r="AU3" s="46" t="s">
        <v>320</v>
      </c>
      <c r="AV3" s="46" t="s">
        <v>320</v>
      </c>
      <c r="AW3" s="46" t="s">
        <v>320</v>
      </c>
      <c r="AX3" s="46" t="s">
        <v>320</v>
      </c>
      <c r="AY3" s="46" t="s">
        <v>320</v>
      </c>
      <c r="AZ3" s="80" t="s">
        <v>185</v>
      </c>
      <c r="BA3" s="83" t="s">
        <v>192</v>
      </c>
      <c r="BB3" s="83" t="s">
        <v>192</v>
      </c>
      <c r="BC3" s="83" t="s">
        <v>192</v>
      </c>
      <c r="BD3" s="83" t="s">
        <v>192</v>
      </c>
      <c r="BE3" s="83" t="s">
        <v>192</v>
      </c>
      <c r="BF3" s="83" t="s">
        <v>192</v>
      </c>
      <c r="BG3" s="83" t="s">
        <v>192</v>
      </c>
      <c r="BH3" s="83" t="s">
        <v>192</v>
      </c>
      <c r="BI3" s="83" t="s">
        <v>192</v>
      </c>
      <c r="BJ3" s="83" t="s">
        <v>192</v>
      </c>
      <c r="BK3" s="83" t="s">
        <v>192</v>
      </c>
      <c r="BL3" s="83" t="s">
        <v>192</v>
      </c>
      <c r="BM3" s="83" t="s">
        <v>192</v>
      </c>
      <c r="BN3" s="83" t="s">
        <v>192</v>
      </c>
      <c r="BO3" s="46" t="s">
        <v>320</v>
      </c>
      <c r="BP3" s="152" t="s">
        <v>179</v>
      </c>
      <c r="BQ3" s="152" t="s">
        <v>179</v>
      </c>
      <c r="BR3" s="131" t="s">
        <v>179</v>
      </c>
      <c r="BS3" s="131" t="s">
        <v>179</v>
      </c>
      <c r="BT3" s="131" t="s">
        <v>179</v>
      </c>
      <c r="BU3" s="131" t="s">
        <v>179</v>
      </c>
      <c r="BV3" s="137" t="s">
        <v>320</v>
      </c>
      <c r="BW3" s="137" t="s">
        <v>179</v>
      </c>
      <c r="BX3" s="137" t="s">
        <v>179</v>
      </c>
      <c r="BY3" s="97" t="s">
        <v>185</v>
      </c>
      <c r="BZ3" s="97" t="s">
        <v>185</v>
      </c>
      <c r="CA3" s="97" t="s">
        <v>185</v>
      </c>
      <c r="CB3" s="97" t="s">
        <v>185</v>
      </c>
      <c r="CC3" s="97" t="s">
        <v>185</v>
      </c>
      <c r="CD3" s="97" t="s">
        <v>185</v>
      </c>
      <c r="CE3" s="97" t="s">
        <v>185</v>
      </c>
      <c r="CF3" s="97" t="s">
        <v>185</v>
      </c>
      <c r="CG3" s="97" t="s">
        <v>185</v>
      </c>
      <c r="CH3" s="97" t="s">
        <v>185</v>
      </c>
      <c r="CI3" s="97" t="s">
        <v>185</v>
      </c>
      <c r="CJ3" s="97" t="s">
        <v>185</v>
      </c>
      <c r="CK3" s="97" t="s">
        <v>185</v>
      </c>
      <c r="CL3" s="97" t="s">
        <v>185</v>
      </c>
      <c r="CM3" s="50" t="s">
        <v>179</v>
      </c>
      <c r="CN3" s="102" t="s">
        <v>195</v>
      </c>
      <c r="CO3" s="102" t="s">
        <v>195</v>
      </c>
      <c r="CP3" s="162" t="s">
        <v>310</v>
      </c>
      <c r="CQ3" s="162" t="s">
        <v>310</v>
      </c>
      <c r="CR3" s="120" t="s">
        <v>185</v>
      </c>
      <c r="CS3" s="120" t="s">
        <v>185</v>
      </c>
      <c r="CT3" s="120" t="s">
        <v>185</v>
      </c>
      <c r="CU3" s="124" t="s">
        <v>200</v>
      </c>
      <c r="CV3" s="124" t="s">
        <v>200</v>
      </c>
      <c r="CW3" s="124" t="s">
        <v>200</v>
      </c>
      <c r="CX3" s="124" t="s">
        <v>200</v>
      </c>
      <c r="CY3" s="50" t="s">
        <v>320</v>
      </c>
      <c r="CZ3" s="50" t="s">
        <v>179</v>
      </c>
      <c r="DA3" s="145" t="s">
        <v>320</v>
      </c>
      <c r="DB3" s="145" t="s">
        <v>179</v>
      </c>
      <c r="DC3" s="145" t="s">
        <v>179</v>
      </c>
      <c r="DD3" s="145" t="s">
        <v>179</v>
      </c>
      <c r="DE3" s="145" t="s">
        <v>179</v>
      </c>
      <c r="DF3" s="145" t="s">
        <v>179</v>
      </c>
      <c r="DG3" s="50" t="s">
        <v>320</v>
      </c>
      <c r="DH3" s="50" t="s">
        <v>320</v>
      </c>
      <c r="DI3" s="50" t="s">
        <v>320</v>
      </c>
      <c r="DJ3" s="50" t="s">
        <v>216</v>
      </c>
      <c r="DK3" s="137" t="s">
        <v>179</v>
      </c>
      <c r="DL3" s="137" t="s">
        <v>179</v>
      </c>
      <c r="DM3" s="50" t="s">
        <v>320</v>
      </c>
      <c r="DN3" s="149" t="s">
        <v>352</v>
      </c>
      <c r="DO3" s="149" t="s">
        <v>185</v>
      </c>
      <c r="DP3" s="102" t="s">
        <v>320</v>
      </c>
      <c r="DQ3" s="102" t="s">
        <v>124</v>
      </c>
      <c r="DR3" s="102" t="s">
        <v>179</v>
      </c>
      <c r="DS3" s="102" t="s">
        <v>179</v>
      </c>
      <c r="DT3" s="102" t="s">
        <v>179</v>
      </c>
      <c r="DU3" s="102" t="s">
        <v>179</v>
      </c>
      <c r="DV3" s="102" t="s">
        <v>179</v>
      </c>
      <c r="DW3" s="152" t="s">
        <v>179</v>
      </c>
      <c r="DX3" s="152" t="s">
        <v>179</v>
      </c>
      <c r="DY3" s="152" t="s">
        <v>179</v>
      </c>
      <c r="DZ3" s="152" t="s">
        <v>179</v>
      </c>
      <c r="EA3" s="50" t="s">
        <v>357</v>
      </c>
      <c r="EB3" s="106" t="s">
        <v>179</v>
      </c>
      <c r="EC3" s="106" t="s">
        <v>179</v>
      </c>
      <c r="ED3" s="106" t="s">
        <v>179</v>
      </c>
      <c r="EE3" s="106" t="s">
        <v>179</v>
      </c>
      <c r="EF3" s="106" t="s">
        <v>179</v>
      </c>
      <c r="EG3" s="106" t="s">
        <v>179</v>
      </c>
      <c r="EH3" s="106" t="s">
        <v>179</v>
      </c>
      <c r="EI3" s="106" t="s">
        <v>179</v>
      </c>
      <c r="EJ3" s="106" t="s">
        <v>179</v>
      </c>
      <c r="EK3" s="106" t="s">
        <v>179</v>
      </c>
      <c r="EL3" s="106" t="s">
        <v>179</v>
      </c>
      <c r="EM3" s="106" t="s">
        <v>179</v>
      </c>
      <c r="EN3" s="106" t="s">
        <v>179</v>
      </c>
      <c r="EO3" s="106" t="s">
        <v>179</v>
      </c>
      <c r="EP3" s="106" t="s">
        <v>179</v>
      </c>
      <c r="EQ3" s="111" t="s">
        <v>320</v>
      </c>
      <c r="ER3" s="111" t="s">
        <v>179</v>
      </c>
      <c r="ES3" s="50" t="s">
        <v>179</v>
      </c>
    </row>
    <row r="4" spans="1:149" s="2" customFormat="1" ht="51" x14ac:dyDescent="0.2">
      <c r="B4" s="172"/>
      <c r="C4" s="171" t="s">
        <v>0</v>
      </c>
      <c r="D4" s="170" t="s">
        <v>317</v>
      </c>
      <c r="E4" s="72" t="s">
        <v>175</v>
      </c>
      <c r="F4" s="74" t="s">
        <v>112</v>
      </c>
      <c r="G4" s="128" t="s">
        <v>256</v>
      </c>
      <c r="H4" s="74" t="s">
        <v>112</v>
      </c>
      <c r="I4" s="33" t="s">
        <v>114</v>
      </c>
      <c r="J4" s="33" t="s">
        <v>132</v>
      </c>
      <c r="K4" s="33" t="s">
        <v>115</v>
      </c>
      <c r="L4" s="33" t="s">
        <v>116</v>
      </c>
      <c r="M4" s="168"/>
      <c r="N4" s="78" t="s">
        <v>366</v>
      </c>
      <c r="O4" s="78" t="s">
        <v>171</v>
      </c>
      <c r="P4" s="78" t="s">
        <v>172</v>
      </c>
      <c r="Q4" s="90" t="s">
        <v>204</v>
      </c>
      <c r="R4" s="90" t="s">
        <v>204</v>
      </c>
      <c r="S4" s="78" t="s">
        <v>206</v>
      </c>
      <c r="T4" s="78" t="s">
        <v>181</v>
      </c>
      <c r="U4" s="78" t="s">
        <v>181</v>
      </c>
      <c r="V4" s="78" t="s">
        <v>327</v>
      </c>
      <c r="W4" s="159" t="s">
        <v>243</v>
      </c>
      <c r="X4" s="159" t="s">
        <v>297</v>
      </c>
      <c r="Y4" s="78" t="s">
        <v>326</v>
      </c>
      <c r="Z4" s="78" t="s">
        <v>330</v>
      </c>
      <c r="AA4" s="51" t="s">
        <v>207</v>
      </c>
      <c r="AB4" s="81" t="s">
        <v>126</v>
      </c>
      <c r="AC4" s="81" t="s">
        <v>128</v>
      </c>
      <c r="AD4" s="165" t="s">
        <v>332</v>
      </c>
      <c r="AE4" s="51" t="s">
        <v>177</v>
      </c>
      <c r="AF4" s="51" t="s">
        <v>163</v>
      </c>
      <c r="AG4" s="51" t="s">
        <v>361</v>
      </c>
      <c r="AH4" s="51" t="s">
        <v>184</v>
      </c>
      <c r="AI4" s="51" t="s">
        <v>144</v>
      </c>
      <c r="AJ4" s="51" t="s">
        <v>144</v>
      </c>
      <c r="AK4" s="51" t="s">
        <v>133</v>
      </c>
      <c r="AL4" s="139" t="s">
        <v>147</v>
      </c>
      <c r="AM4" s="139" t="s">
        <v>147</v>
      </c>
      <c r="AN4" s="139" t="s">
        <v>272</v>
      </c>
      <c r="AO4" s="139" t="s">
        <v>272</v>
      </c>
      <c r="AP4" s="139" t="s">
        <v>272</v>
      </c>
      <c r="AQ4" s="139" t="s">
        <v>272</v>
      </c>
      <c r="AR4" s="51" t="s">
        <v>148</v>
      </c>
      <c r="AS4" s="56" t="s">
        <v>190</v>
      </c>
      <c r="AT4" s="56" t="s">
        <v>190</v>
      </c>
      <c r="AU4" s="51" t="s">
        <v>217</v>
      </c>
      <c r="AV4" s="51" t="s">
        <v>218</v>
      </c>
      <c r="AW4" s="51" t="s">
        <v>209</v>
      </c>
      <c r="AX4" s="51" t="s">
        <v>232</v>
      </c>
      <c r="AY4" s="51" t="s">
        <v>291</v>
      </c>
      <c r="AZ4" s="51" t="s">
        <v>184</v>
      </c>
      <c r="BA4" s="84" t="s">
        <v>152</v>
      </c>
      <c r="BB4" s="84" t="s">
        <v>152</v>
      </c>
      <c r="BC4" s="84" t="s">
        <v>152</v>
      </c>
      <c r="BD4" s="84" t="s">
        <v>235</v>
      </c>
      <c r="BE4" s="84" t="s">
        <v>246</v>
      </c>
      <c r="BF4" s="84" t="s">
        <v>246</v>
      </c>
      <c r="BG4" s="84" t="s">
        <v>246</v>
      </c>
      <c r="BH4" s="84" t="s">
        <v>246</v>
      </c>
      <c r="BI4" s="84" t="s">
        <v>246</v>
      </c>
      <c r="BJ4" s="84" t="s">
        <v>246</v>
      </c>
      <c r="BK4" s="84" t="s">
        <v>246</v>
      </c>
      <c r="BL4" s="84" t="s">
        <v>246</v>
      </c>
      <c r="BM4" s="84" t="s">
        <v>246</v>
      </c>
      <c r="BN4" s="84" t="s">
        <v>246</v>
      </c>
      <c r="BO4" s="85" t="s">
        <v>363</v>
      </c>
      <c r="BP4" s="153" t="s">
        <v>236</v>
      </c>
      <c r="BQ4" s="153" t="s">
        <v>236</v>
      </c>
      <c r="BR4" s="132" t="s">
        <v>262</v>
      </c>
      <c r="BS4" s="132" t="s">
        <v>262</v>
      </c>
      <c r="BT4" s="132" t="s">
        <v>262</v>
      </c>
      <c r="BU4" s="132" t="s">
        <v>262</v>
      </c>
      <c r="BV4" s="139" t="s">
        <v>142</v>
      </c>
      <c r="BW4" s="157" t="s">
        <v>295</v>
      </c>
      <c r="BX4" s="139" t="s">
        <v>295</v>
      </c>
      <c r="BY4" s="98" t="s">
        <v>193</v>
      </c>
      <c r="BZ4" s="98" t="s">
        <v>238</v>
      </c>
      <c r="CA4" s="98" t="s">
        <v>239</v>
      </c>
      <c r="CB4" s="98" t="s">
        <v>238</v>
      </c>
      <c r="CC4" s="98" t="s">
        <v>239</v>
      </c>
      <c r="CD4" s="98" t="s">
        <v>239</v>
      </c>
      <c r="CE4" s="98" t="s">
        <v>238</v>
      </c>
      <c r="CF4" s="98" t="s">
        <v>239</v>
      </c>
      <c r="CG4" s="98" t="s">
        <v>300</v>
      </c>
      <c r="CH4" s="98" t="s">
        <v>301</v>
      </c>
      <c r="CI4" s="98" t="s">
        <v>239</v>
      </c>
      <c r="CJ4" s="98" t="s">
        <v>239</v>
      </c>
      <c r="CK4" s="98" t="s">
        <v>239</v>
      </c>
      <c r="CL4" s="98" t="s">
        <v>239</v>
      </c>
      <c r="CM4" s="51" t="s">
        <v>165</v>
      </c>
      <c r="CN4" s="103" t="s">
        <v>196</v>
      </c>
      <c r="CO4" s="103" t="s">
        <v>196</v>
      </c>
      <c r="CP4" s="139" t="s">
        <v>347</v>
      </c>
      <c r="CQ4" s="139" t="s">
        <v>239</v>
      </c>
      <c r="CR4" s="121" t="s">
        <v>156</v>
      </c>
      <c r="CS4" s="121" t="s">
        <v>249</v>
      </c>
      <c r="CT4" s="121" t="s">
        <v>257</v>
      </c>
      <c r="CU4" s="98" t="s">
        <v>201</v>
      </c>
      <c r="CV4" s="98" t="s">
        <v>251</v>
      </c>
      <c r="CW4" s="98" t="s">
        <v>251</v>
      </c>
      <c r="CX4" s="98" t="s">
        <v>251</v>
      </c>
      <c r="CY4" s="51" t="s">
        <v>211</v>
      </c>
      <c r="CZ4" s="51" t="s">
        <v>279</v>
      </c>
      <c r="DA4" s="146" t="s">
        <v>365</v>
      </c>
      <c r="DB4" s="146" t="s">
        <v>282</v>
      </c>
      <c r="DC4" s="146" t="s">
        <v>282</v>
      </c>
      <c r="DD4" s="146" t="s">
        <v>282</v>
      </c>
      <c r="DE4" s="146" t="s">
        <v>282</v>
      </c>
      <c r="DF4" s="146" t="s">
        <v>282</v>
      </c>
      <c r="DG4" s="166" t="s">
        <v>349</v>
      </c>
      <c r="DH4" s="166" t="s">
        <v>351</v>
      </c>
      <c r="DI4" s="166" t="s">
        <v>370</v>
      </c>
      <c r="DJ4" s="85" t="s">
        <v>168</v>
      </c>
      <c r="DK4" s="138" t="s">
        <v>168</v>
      </c>
      <c r="DL4" s="138" t="s">
        <v>168</v>
      </c>
      <c r="DM4" s="85" t="s">
        <v>159</v>
      </c>
      <c r="DN4" s="133" t="s">
        <v>203</v>
      </c>
      <c r="DO4" s="133" t="s">
        <v>284</v>
      </c>
      <c r="DP4" s="103" t="s">
        <v>161</v>
      </c>
      <c r="DQ4" s="103" t="s">
        <v>173</v>
      </c>
      <c r="DR4" s="103" t="s">
        <v>161</v>
      </c>
      <c r="DS4" s="103" t="s">
        <v>161</v>
      </c>
      <c r="DT4" s="103" t="s">
        <v>161</v>
      </c>
      <c r="DU4" s="103" t="s">
        <v>161</v>
      </c>
      <c r="DV4" s="103" t="s">
        <v>314</v>
      </c>
      <c r="DW4" s="153" t="s">
        <v>286</v>
      </c>
      <c r="DX4" s="153" t="s">
        <v>286</v>
      </c>
      <c r="DY4" s="153" t="s">
        <v>286</v>
      </c>
      <c r="DZ4" s="153" t="s">
        <v>286</v>
      </c>
      <c r="EA4" s="51" t="s">
        <v>135</v>
      </c>
      <c r="EB4" s="107" t="s">
        <v>228</v>
      </c>
      <c r="EC4" s="107" t="s">
        <v>228</v>
      </c>
      <c r="ED4" s="107" t="s">
        <v>228</v>
      </c>
      <c r="EE4" s="107" t="s">
        <v>228</v>
      </c>
      <c r="EF4" s="107" t="s">
        <v>228</v>
      </c>
      <c r="EG4" s="107" t="s">
        <v>228</v>
      </c>
      <c r="EH4" s="107" t="s">
        <v>228</v>
      </c>
      <c r="EI4" s="107" t="s">
        <v>228</v>
      </c>
      <c r="EJ4" s="107" t="s">
        <v>228</v>
      </c>
      <c r="EK4" s="107" t="s">
        <v>228</v>
      </c>
      <c r="EL4" s="107" t="s">
        <v>228</v>
      </c>
      <c r="EM4" s="107" t="s">
        <v>228</v>
      </c>
      <c r="EN4" s="107" t="s">
        <v>228</v>
      </c>
      <c r="EO4" s="107" t="s">
        <v>228</v>
      </c>
      <c r="EP4" s="107" t="s">
        <v>228</v>
      </c>
      <c r="EQ4" s="112" t="s">
        <v>372</v>
      </c>
      <c r="ER4" s="112" t="s">
        <v>229</v>
      </c>
      <c r="ES4" s="51" t="s">
        <v>268</v>
      </c>
    </row>
    <row r="5" spans="1:149" s="12" customFormat="1" ht="25.5" x14ac:dyDescent="0.2">
      <c r="B5" s="16" t="s">
        <v>109</v>
      </c>
      <c r="C5" s="171"/>
      <c r="D5" s="170"/>
      <c r="E5" s="72" t="s">
        <v>318</v>
      </c>
      <c r="F5" s="36" t="s">
        <v>176</v>
      </c>
      <c r="G5" s="36" t="s">
        <v>318</v>
      </c>
      <c r="H5" s="36" t="s">
        <v>255</v>
      </c>
      <c r="I5" s="33" t="s">
        <v>323</v>
      </c>
      <c r="J5" s="33" t="s">
        <v>323</v>
      </c>
      <c r="K5" s="33" t="s">
        <v>323</v>
      </c>
      <c r="L5" s="33" t="s">
        <v>323</v>
      </c>
      <c r="M5" s="168"/>
      <c r="N5" s="78" t="s">
        <v>367</v>
      </c>
      <c r="O5" s="78" t="s">
        <v>178</v>
      </c>
      <c r="P5" s="78" t="s">
        <v>178</v>
      </c>
      <c r="Q5" s="90" t="s">
        <v>178</v>
      </c>
      <c r="R5" s="90" t="s">
        <v>318</v>
      </c>
      <c r="S5" s="78" t="s">
        <v>205</v>
      </c>
      <c r="T5" s="78" t="s">
        <v>178</v>
      </c>
      <c r="U5" s="78" t="s">
        <v>205</v>
      </c>
      <c r="V5" s="78" t="s">
        <v>328</v>
      </c>
      <c r="W5" s="159" t="s">
        <v>205</v>
      </c>
      <c r="X5" s="159" t="s">
        <v>205</v>
      </c>
      <c r="Y5" s="78" t="s">
        <v>329</v>
      </c>
      <c r="Z5" s="78" t="s">
        <v>331</v>
      </c>
      <c r="AA5" s="51" t="s">
        <v>318</v>
      </c>
      <c r="AB5" s="78" t="s">
        <v>323</v>
      </c>
      <c r="AC5" s="81" t="s">
        <v>323</v>
      </c>
      <c r="AD5" s="51" t="s">
        <v>329</v>
      </c>
      <c r="AE5" s="81" t="s">
        <v>318</v>
      </c>
      <c r="AF5" s="51" t="s">
        <v>183</v>
      </c>
      <c r="AG5" s="51" t="s">
        <v>318</v>
      </c>
      <c r="AH5" s="51" t="s">
        <v>334</v>
      </c>
      <c r="AI5" s="51" t="s">
        <v>339</v>
      </c>
      <c r="AJ5" s="51" t="s">
        <v>205</v>
      </c>
      <c r="AK5" s="51" t="s">
        <v>189</v>
      </c>
      <c r="AL5" s="139" t="s">
        <v>334</v>
      </c>
      <c r="AM5" s="139" t="s">
        <v>189</v>
      </c>
      <c r="AN5" s="163" t="s">
        <v>274</v>
      </c>
      <c r="AO5" s="163" t="s">
        <v>275</v>
      </c>
      <c r="AP5" s="163" t="s">
        <v>274</v>
      </c>
      <c r="AQ5" s="163" t="s">
        <v>275</v>
      </c>
      <c r="AR5" s="51" t="s">
        <v>334</v>
      </c>
      <c r="AS5" s="56" t="s">
        <v>318</v>
      </c>
      <c r="AT5" s="56" t="s">
        <v>205</v>
      </c>
      <c r="AU5" s="51" t="s">
        <v>318</v>
      </c>
      <c r="AV5" s="51" t="s">
        <v>318</v>
      </c>
      <c r="AW5" s="51" t="s">
        <v>318</v>
      </c>
      <c r="AX5" s="51" t="s">
        <v>318</v>
      </c>
      <c r="AY5" s="51" t="s">
        <v>205</v>
      </c>
      <c r="AZ5" s="51" t="s">
        <v>186</v>
      </c>
      <c r="BA5" s="33" t="s">
        <v>186</v>
      </c>
      <c r="BB5" s="33" t="s">
        <v>205</v>
      </c>
      <c r="BC5" s="33" t="s">
        <v>205</v>
      </c>
      <c r="BD5" s="33" t="s">
        <v>205</v>
      </c>
      <c r="BE5" s="33" t="s">
        <v>205</v>
      </c>
      <c r="BF5" s="33" t="s">
        <v>205</v>
      </c>
      <c r="BG5" s="33" t="s">
        <v>205</v>
      </c>
      <c r="BH5" s="33" t="s">
        <v>205</v>
      </c>
      <c r="BI5" s="33" t="s">
        <v>205</v>
      </c>
      <c r="BJ5" s="33" t="s">
        <v>205</v>
      </c>
      <c r="BK5" s="33" t="s">
        <v>205</v>
      </c>
      <c r="BL5" s="33" t="s">
        <v>205</v>
      </c>
      <c r="BM5" s="33" t="s">
        <v>205</v>
      </c>
      <c r="BN5" s="33" t="s">
        <v>205</v>
      </c>
      <c r="BO5" s="51" t="s">
        <v>318</v>
      </c>
      <c r="BP5" s="154" t="s">
        <v>205</v>
      </c>
      <c r="BQ5" s="154" t="s">
        <v>205</v>
      </c>
      <c r="BR5" s="133" t="s">
        <v>205</v>
      </c>
      <c r="BS5" s="133" t="s">
        <v>205</v>
      </c>
      <c r="BT5" s="133" t="s">
        <v>205</v>
      </c>
      <c r="BU5" s="133" t="s">
        <v>205</v>
      </c>
      <c r="BV5" s="139" t="s">
        <v>318</v>
      </c>
      <c r="BW5" s="139" t="s">
        <v>205</v>
      </c>
      <c r="BX5" s="139" t="s">
        <v>205</v>
      </c>
      <c r="BY5" s="98" t="s">
        <v>194</v>
      </c>
      <c r="BZ5" s="98" t="s">
        <v>205</v>
      </c>
      <c r="CA5" s="98" t="s">
        <v>205</v>
      </c>
      <c r="CB5" s="98" t="s">
        <v>205</v>
      </c>
      <c r="CC5" s="98" t="s">
        <v>205</v>
      </c>
      <c r="CD5" s="98" t="s">
        <v>205</v>
      </c>
      <c r="CE5" s="98" t="s">
        <v>205</v>
      </c>
      <c r="CF5" s="98" t="s">
        <v>205</v>
      </c>
      <c r="CG5" s="98" t="s">
        <v>205</v>
      </c>
      <c r="CH5" s="98" t="s">
        <v>205</v>
      </c>
      <c r="CI5" s="98" t="s">
        <v>205</v>
      </c>
      <c r="CJ5" s="98" t="s">
        <v>205</v>
      </c>
      <c r="CK5" s="98" t="s">
        <v>205</v>
      </c>
      <c r="CL5" s="98" t="s">
        <v>205</v>
      </c>
      <c r="CM5" s="51" t="s">
        <v>205</v>
      </c>
      <c r="CN5" s="103" t="s">
        <v>328</v>
      </c>
      <c r="CO5" s="103" t="s">
        <v>205</v>
      </c>
      <c r="CP5" s="139" t="s">
        <v>328</v>
      </c>
      <c r="CQ5" s="139" t="s">
        <v>205</v>
      </c>
      <c r="CR5" s="121" t="s">
        <v>197</v>
      </c>
      <c r="CS5" s="121" t="s">
        <v>250</v>
      </c>
      <c r="CT5" s="121" t="s">
        <v>250</v>
      </c>
      <c r="CU5" s="98" t="s">
        <v>197</v>
      </c>
      <c r="CV5" s="98" t="s">
        <v>252</v>
      </c>
      <c r="CW5" s="98" t="s">
        <v>252</v>
      </c>
      <c r="CX5" s="98" t="s">
        <v>252</v>
      </c>
      <c r="CY5" s="51" t="s">
        <v>205</v>
      </c>
      <c r="CZ5" s="51" t="s">
        <v>205</v>
      </c>
      <c r="DA5" s="146" t="s">
        <v>318</v>
      </c>
      <c r="DB5" s="146" t="s">
        <v>205</v>
      </c>
      <c r="DC5" s="146" t="s">
        <v>205</v>
      </c>
      <c r="DD5" s="146" t="s">
        <v>205</v>
      </c>
      <c r="DE5" s="146" t="s">
        <v>205</v>
      </c>
      <c r="DF5" s="146" t="s">
        <v>205</v>
      </c>
      <c r="DG5" s="51" t="s">
        <v>328</v>
      </c>
      <c r="DH5" s="51" t="s">
        <v>328</v>
      </c>
      <c r="DI5" s="51" t="s">
        <v>318</v>
      </c>
      <c r="DJ5" s="51" t="s">
        <v>169</v>
      </c>
      <c r="DK5" s="139" t="s">
        <v>225</v>
      </c>
      <c r="DL5" s="139" t="s">
        <v>225</v>
      </c>
      <c r="DM5" s="51" t="s">
        <v>318</v>
      </c>
      <c r="DN5" s="133" t="s">
        <v>354</v>
      </c>
      <c r="DO5" s="133" t="s">
        <v>205</v>
      </c>
      <c r="DP5" s="103" t="s">
        <v>318</v>
      </c>
      <c r="DQ5" s="103" t="s">
        <v>140</v>
      </c>
      <c r="DR5" s="103" t="s">
        <v>205</v>
      </c>
      <c r="DS5" s="103" t="s">
        <v>205</v>
      </c>
      <c r="DT5" s="103" t="s">
        <v>205</v>
      </c>
      <c r="DU5" s="103" t="s">
        <v>205</v>
      </c>
      <c r="DV5" s="103" t="s">
        <v>205</v>
      </c>
      <c r="DW5" s="154" t="s">
        <v>205</v>
      </c>
      <c r="DX5" s="154" t="s">
        <v>205</v>
      </c>
      <c r="DY5" s="154" t="s">
        <v>205</v>
      </c>
      <c r="DZ5" s="154" t="s">
        <v>205</v>
      </c>
      <c r="EA5" s="51" t="s">
        <v>355</v>
      </c>
      <c r="EB5" s="107" t="s">
        <v>205</v>
      </c>
      <c r="EC5" s="107" t="s">
        <v>205</v>
      </c>
      <c r="ED5" s="107" t="s">
        <v>205</v>
      </c>
      <c r="EE5" s="107" t="s">
        <v>205</v>
      </c>
      <c r="EF5" s="107" t="s">
        <v>205</v>
      </c>
      <c r="EG5" s="107" t="s">
        <v>205</v>
      </c>
      <c r="EH5" s="107" t="s">
        <v>205</v>
      </c>
      <c r="EI5" s="107" t="s">
        <v>205</v>
      </c>
      <c r="EJ5" s="107" t="s">
        <v>205</v>
      </c>
      <c r="EK5" s="107" t="s">
        <v>205</v>
      </c>
      <c r="EL5" s="107" t="s">
        <v>205</v>
      </c>
      <c r="EM5" s="107" t="s">
        <v>205</v>
      </c>
      <c r="EN5" s="107" t="s">
        <v>205</v>
      </c>
      <c r="EO5" s="107" t="s">
        <v>205</v>
      </c>
      <c r="EP5" s="107" t="s">
        <v>205</v>
      </c>
      <c r="EQ5" s="112" t="s">
        <v>318</v>
      </c>
      <c r="ER5" s="112" t="s">
        <v>205</v>
      </c>
      <c r="ES5" s="51" t="s">
        <v>205</v>
      </c>
    </row>
    <row r="6" spans="1:149" s="2" customFormat="1" ht="25.5" x14ac:dyDescent="0.2">
      <c r="B6" s="42"/>
      <c r="C6" s="171"/>
      <c r="D6" s="170"/>
      <c r="E6" s="49"/>
      <c r="F6" s="36" t="s">
        <v>247</v>
      </c>
      <c r="G6" s="36" t="s">
        <v>247</v>
      </c>
      <c r="H6" s="36" t="s">
        <v>247</v>
      </c>
      <c r="I6" s="33" t="s">
        <v>117</v>
      </c>
      <c r="J6" s="33" t="s">
        <v>118</v>
      </c>
      <c r="K6" s="33" t="s">
        <v>119</v>
      </c>
      <c r="L6" s="33" t="s">
        <v>242</v>
      </c>
      <c r="M6" s="168"/>
      <c r="N6" s="78" t="s">
        <v>219</v>
      </c>
      <c r="O6" s="78" t="s">
        <v>123</v>
      </c>
      <c r="P6" s="78" t="s">
        <v>123</v>
      </c>
      <c r="Q6" s="90" t="s">
        <v>123</v>
      </c>
      <c r="R6" s="90" t="s">
        <v>123</v>
      </c>
      <c r="S6" s="78" t="s">
        <v>123</v>
      </c>
      <c r="T6" s="78" t="s">
        <v>123</v>
      </c>
      <c r="U6" s="78" t="s">
        <v>123</v>
      </c>
      <c r="V6" s="78" t="s">
        <v>123</v>
      </c>
      <c r="W6" s="159" t="s">
        <v>123</v>
      </c>
      <c r="X6" s="159" t="s">
        <v>123</v>
      </c>
      <c r="Y6" s="78" t="s">
        <v>123</v>
      </c>
      <c r="Z6" s="78" t="s">
        <v>123</v>
      </c>
      <c r="AA6" s="51" t="s">
        <v>137</v>
      </c>
      <c r="AB6" s="81" t="s">
        <v>125</v>
      </c>
      <c r="AC6" s="81" t="s">
        <v>127</v>
      </c>
      <c r="AD6" s="51" t="s">
        <v>333</v>
      </c>
      <c r="AE6" s="51" t="s">
        <v>139</v>
      </c>
      <c r="AF6" s="51" t="s">
        <v>164</v>
      </c>
      <c r="AG6" s="51" t="s">
        <v>360</v>
      </c>
      <c r="AH6" s="51" t="s">
        <v>337</v>
      </c>
      <c r="AI6" s="51" t="s">
        <v>145</v>
      </c>
      <c r="AJ6" s="51" t="s">
        <v>145</v>
      </c>
      <c r="AK6" s="51" t="s">
        <v>134</v>
      </c>
      <c r="AL6" s="139" t="s">
        <v>146</v>
      </c>
      <c r="AM6" s="139" t="s">
        <v>146</v>
      </c>
      <c r="AN6" s="139" t="s">
        <v>146</v>
      </c>
      <c r="AO6" s="139" t="s">
        <v>146</v>
      </c>
      <c r="AP6" s="139" t="s">
        <v>146</v>
      </c>
      <c r="AQ6" s="139" t="s">
        <v>146</v>
      </c>
      <c r="AR6" s="51" t="s">
        <v>149</v>
      </c>
      <c r="AS6" s="56" t="s">
        <v>369</v>
      </c>
      <c r="AT6" s="56" t="s">
        <v>191</v>
      </c>
      <c r="AU6" s="51" t="s">
        <v>131</v>
      </c>
      <c r="AV6" s="51" t="s">
        <v>130</v>
      </c>
      <c r="AW6" s="51" t="s">
        <v>210</v>
      </c>
      <c r="AX6" s="51" t="s">
        <v>233</v>
      </c>
      <c r="AY6" s="51" t="s">
        <v>233</v>
      </c>
      <c r="AZ6" s="51" t="s">
        <v>187</v>
      </c>
      <c r="BA6" s="33" t="s">
        <v>151</v>
      </c>
      <c r="BB6" s="33" t="s">
        <v>151</v>
      </c>
      <c r="BC6" s="33" t="s">
        <v>151</v>
      </c>
      <c r="BD6" s="33" t="s">
        <v>151</v>
      </c>
      <c r="BE6" s="33" t="s">
        <v>151</v>
      </c>
      <c r="BF6" s="33" t="s">
        <v>151</v>
      </c>
      <c r="BG6" s="33" t="s">
        <v>151</v>
      </c>
      <c r="BH6" s="33" t="s">
        <v>151</v>
      </c>
      <c r="BI6" s="33" t="s">
        <v>151</v>
      </c>
      <c r="BJ6" s="33" t="s">
        <v>151</v>
      </c>
      <c r="BK6" s="33" t="s">
        <v>151</v>
      </c>
      <c r="BL6" s="33" t="s">
        <v>151</v>
      </c>
      <c r="BM6" s="33" t="s">
        <v>151</v>
      </c>
      <c r="BN6" s="33" t="s">
        <v>151</v>
      </c>
      <c r="BO6" s="51" t="s">
        <v>237</v>
      </c>
      <c r="BP6" s="154" t="s">
        <v>237</v>
      </c>
      <c r="BQ6" s="154" t="s">
        <v>237</v>
      </c>
      <c r="BR6" s="133" t="s">
        <v>263</v>
      </c>
      <c r="BS6" s="133" t="s">
        <v>263</v>
      </c>
      <c r="BT6" s="133" t="s">
        <v>263</v>
      </c>
      <c r="BU6" s="133" t="s">
        <v>263</v>
      </c>
      <c r="BV6" s="139" t="s">
        <v>141</v>
      </c>
      <c r="BW6" s="139" t="s">
        <v>294</v>
      </c>
      <c r="BX6" s="139" t="s">
        <v>294</v>
      </c>
      <c r="BY6" s="98" t="s">
        <v>153</v>
      </c>
      <c r="BZ6" s="98" t="s">
        <v>153</v>
      </c>
      <c r="CA6" s="98" t="s">
        <v>153</v>
      </c>
      <c r="CB6" s="98" t="s">
        <v>153</v>
      </c>
      <c r="CC6" s="98" t="s">
        <v>153</v>
      </c>
      <c r="CD6" s="98" t="s">
        <v>153</v>
      </c>
      <c r="CE6" s="98" t="s">
        <v>153</v>
      </c>
      <c r="CF6" s="98" t="s">
        <v>153</v>
      </c>
      <c r="CG6" s="98" t="s">
        <v>153</v>
      </c>
      <c r="CH6" s="98" t="s">
        <v>153</v>
      </c>
      <c r="CI6" s="98" t="s">
        <v>153</v>
      </c>
      <c r="CJ6" s="98" t="s">
        <v>153</v>
      </c>
      <c r="CK6" s="98" t="s">
        <v>153</v>
      </c>
      <c r="CL6" s="98" t="s">
        <v>153</v>
      </c>
      <c r="CM6" s="51" t="s">
        <v>166</v>
      </c>
      <c r="CN6" s="103" t="s">
        <v>155</v>
      </c>
      <c r="CO6" s="103" t="s">
        <v>155</v>
      </c>
      <c r="CP6" s="139" t="s">
        <v>309</v>
      </c>
      <c r="CQ6" s="139" t="s">
        <v>309</v>
      </c>
      <c r="CR6" s="121" t="s">
        <v>198</v>
      </c>
      <c r="CS6" s="121" t="s">
        <v>198</v>
      </c>
      <c r="CT6" s="121" t="s">
        <v>198</v>
      </c>
      <c r="CU6" s="98" t="s">
        <v>202</v>
      </c>
      <c r="CV6" s="98" t="s">
        <v>202</v>
      </c>
      <c r="CW6" s="98" t="s">
        <v>202</v>
      </c>
      <c r="CX6" s="98" t="s">
        <v>202</v>
      </c>
      <c r="CY6" s="51" t="s">
        <v>143</v>
      </c>
      <c r="CZ6" s="51" t="s">
        <v>280</v>
      </c>
      <c r="DA6" s="146" t="s">
        <v>283</v>
      </c>
      <c r="DB6" s="146" t="s">
        <v>283</v>
      </c>
      <c r="DC6" s="146" t="s">
        <v>283</v>
      </c>
      <c r="DD6" s="146" t="s">
        <v>283</v>
      </c>
      <c r="DE6" s="146" t="s">
        <v>283</v>
      </c>
      <c r="DF6" s="146" t="s">
        <v>283</v>
      </c>
      <c r="DG6" s="51" t="s">
        <v>212</v>
      </c>
      <c r="DH6" s="51" t="s">
        <v>213</v>
      </c>
      <c r="DI6" s="51" t="s">
        <v>213</v>
      </c>
      <c r="DJ6" s="51" t="s">
        <v>214</v>
      </c>
      <c r="DK6" s="139" t="s">
        <v>226</v>
      </c>
      <c r="DL6" s="139" t="s">
        <v>226</v>
      </c>
      <c r="DM6" s="51" t="s">
        <v>160</v>
      </c>
      <c r="DN6" s="133" t="s">
        <v>158</v>
      </c>
      <c r="DO6" s="133" t="s">
        <v>158</v>
      </c>
      <c r="DP6" s="103" t="s">
        <v>162</v>
      </c>
      <c r="DQ6" s="103" t="s">
        <v>174</v>
      </c>
      <c r="DR6" s="103" t="s">
        <v>162</v>
      </c>
      <c r="DS6" s="103" t="s">
        <v>162</v>
      </c>
      <c r="DT6" s="103" t="s">
        <v>162</v>
      </c>
      <c r="DU6" s="103" t="s">
        <v>162</v>
      </c>
      <c r="DV6" s="103" t="s">
        <v>162</v>
      </c>
      <c r="DW6" s="154" t="s">
        <v>287</v>
      </c>
      <c r="DX6" s="154" t="s">
        <v>287</v>
      </c>
      <c r="DY6" s="154" t="s">
        <v>287</v>
      </c>
      <c r="DZ6" s="154" t="s">
        <v>287</v>
      </c>
      <c r="EA6" s="51" t="s">
        <v>136</v>
      </c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12" t="s">
        <v>109</v>
      </c>
      <c r="ER6" s="112"/>
      <c r="ES6" s="51"/>
    </row>
    <row r="7" spans="1:149" s="27" customFormat="1" ht="13.5" thickBot="1" x14ac:dyDescent="0.25">
      <c r="A7" s="5" t="s">
        <v>60</v>
      </c>
      <c r="B7" s="17" t="s">
        <v>120</v>
      </c>
      <c r="C7" s="26" t="s">
        <v>1</v>
      </c>
      <c r="D7" s="45" t="s">
        <v>1</v>
      </c>
      <c r="E7" s="26" t="s">
        <v>110</v>
      </c>
      <c r="F7" s="37" t="s">
        <v>1</v>
      </c>
      <c r="G7" s="37" t="s">
        <v>1</v>
      </c>
      <c r="H7" s="37" t="s">
        <v>1</v>
      </c>
      <c r="I7" s="34" t="s">
        <v>1</v>
      </c>
      <c r="J7" s="34" t="s">
        <v>1</v>
      </c>
      <c r="K7" s="34" t="s">
        <v>1</v>
      </c>
      <c r="L7" s="34" t="s">
        <v>1</v>
      </c>
      <c r="M7" s="169"/>
      <c r="N7" s="17" t="s">
        <v>1</v>
      </c>
      <c r="O7" s="17" t="s">
        <v>1</v>
      </c>
      <c r="P7" s="17" t="s">
        <v>1</v>
      </c>
      <c r="Q7" s="91" t="s">
        <v>1</v>
      </c>
      <c r="R7" s="91" t="s">
        <v>1</v>
      </c>
      <c r="S7" s="17" t="s">
        <v>1</v>
      </c>
      <c r="T7" s="17" t="s">
        <v>1</v>
      </c>
      <c r="U7" s="17" t="s">
        <v>1</v>
      </c>
      <c r="V7" s="17" t="s">
        <v>1</v>
      </c>
      <c r="W7" s="160" t="s">
        <v>1</v>
      </c>
      <c r="X7" s="160" t="s">
        <v>110</v>
      </c>
      <c r="Y7" s="17" t="s">
        <v>1</v>
      </c>
      <c r="Z7" s="17" t="s">
        <v>1</v>
      </c>
      <c r="AA7" s="45" t="s">
        <v>1</v>
      </c>
      <c r="AB7" s="82" t="s">
        <v>1</v>
      </c>
      <c r="AC7" s="82" t="s">
        <v>1</v>
      </c>
      <c r="AD7" s="45" t="s">
        <v>1</v>
      </c>
      <c r="AE7" s="45" t="s">
        <v>1</v>
      </c>
      <c r="AF7" s="45" t="s">
        <v>1</v>
      </c>
      <c r="AG7" s="45" t="s">
        <v>1</v>
      </c>
      <c r="AH7" s="45" t="s">
        <v>1</v>
      </c>
      <c r="AI7" s="45" t="s">
        <v>1</v>
      </c>
      <c r="AJ7" s="45" t="s">
        <v>1</v>
      </c>
      <c r="AK7" s="45" t="s">
        <v>1</v>
      </c>
      <c r="AL7" s="140" t="s">
        <v>1</v>
      </c>
      <c r="AM7" s="140" t="s">
        <v>223</v>
      </c>
      <c r="AN7" s="140" t="s">
        <v>1</v>
      </c>
      <c r="AO7" s="164" t="s">
        <v>110</v>
      </c>
      <c r="AP7" s="140" t="s">
        <v>1</v>
      </c>
      <c r="AQ7" s="164" t="s">
        <v>110</v>
      </c>
      <c r="AR7" s="45" t="s">
        <v>1</v>
      </c>
      <c r="AS7" s="57" t="s">
        <v>1</v>
      </c>
      <c r="AT7" s="57" t="s">
        <v>1</v>
      </c>
      <c r="AU7" s="45" t="s">
        <v>1</v>
      </c>
      <c r="AV7" s="45" t="s">
        <v>1</v>
      </c>
      <c r="AW7" s="45" t="s">
        <v>1</v>
      </c>
      <c r="AX7" s="45" t="s">
        <v>1</v>
      </c>
      <c r="AY7" s="45" t="s">
        <v>1</v>
      </c>
      <c r="AZ7" s="45" t="s">
        <v>1</v>
      </c>
      <c r="BA7" s="34" t="s">
        <v>1</v>
      </c>
      <c r="BB7" s="34" t="s">
        <v>110</v>
      </c>
      <c r="BC7" s="34" t="s">
        <v>1</v>
      </c>
      <c r="BD7" s="34" t="s">
        <v>110</v>
      </c>
      <c r="BE7" s="34" t="s">
        <v>1</v>
      </c>
      <c r="BF7" s="34" t="s">
        <v>110</v>
      </c>
      <c r="BG7" s="34" t="s">
        <v>1</v>
      </c>
      <c r="BH7" s="34" t="s">
        <v>110</v>
      </c>
      <c r="BI7" s="34" t="s">
        <v>1</v>
      </c>
      <c r="BJ7" s="34" t="s">
        <v>110</v>
      </c>
      <c r="BK7" s="34" t="s">
        <v>1</v>
      </c>
      <c r="BL7" s="34" t="s">
        <v>110</v>
      </c>
      <c r="BM7" s="34" t="s">
        <v>1</v>
      </c>
      <c r="BN7" s="34" t="s">
        <v>110</v>
      </c>
      <c r="BO7" s="45" t="s">
        <v>1</v>
      </c>
      <c r="BP7" s="155" t="s">
        <v>1</v>
      </c>
      <c r="BQ7" s="155" t="s">
        <v>1</v>
      </c>
      <c r="BR7" s="134" t="s">
        <v>1</v>
      </c>
      <c r="BS7" s="134" t="s">
        <v>110</v>
      </c>
      <c r="BT7" s="134" t="s">
        <v>1</v>
      </c>
      <c r="BU7" s="134" t="s">
        <v>110</v>
      </c>
      <c r="BV7" s="140" t="s">
        <v>1</v>
      </c>
      <c r="BW7" s="140" t="s">
        <v>1</v>
      </c>
      <c r="BX7" s="140" t="s">
        <v>110</v>
      </c>
      <c r="BY7" s="99" t="s">
        <v>1</v>
      </c>
      <c r="BZ7" s="99" t="s">
        <v>110</v>
      </c>
      <c r="CA7" s="99" t="s">
        <v>1</v>
      </c>
      <c r="CB7" s="99" t="s">
        <v>110</v>
      </c>
      <c r="CC7" s="99" t="s">
        <v>1</v>
      </c>
      <c r="CD7" s="99" t="s">
        <v>1</v>
      </c>
      <c r="CE7" s="99" t="s">
        <v>110</v>
      </c>
      <c r="CF7" s="99" t="s">
        <v>1</v>
      </c>
      <c r="CG7" s="99" t="s">
        <v>110</v>
      </c>
      <c r="CH7" s="99" t="s">
        <v>110</v>
      </c>
      <c r="CI7" s="99" t="s">
        <v>1</v>
      </c>
      <c r="CJ7" s="99" t="s">
        <v>110</v>
      </c>
      <c r="CK7" s="99" t="s">
        <v>1</v>
      </c>
      <c r="CL7" s="99" t="s">
        <v>110</v>
      </c>
      <c r="CM7" s="45" t="s">
        <v>1</v>
      </c>
      <c r="CN7" s="104" t="s">
        <v>1</v>
      </c>
      <c r="CO7" s="104" t="s">
        <v>110</v>
      </c>
      <c r="CP7" s="140" t="s">
        <v>1</v>
      </c>
      <c r="CQ7" s="140" t="s">
        <v>110</v>
      </c>
      <c r="CR7" s="122" t="s">
        <v>1</v>
      </c>
      <c r="CS7" s="122" t="s">
        <v>110</v>
      </c>
      <c r="CT7" s="122" t="s">
        <v>1</v>
      </c>
      <c r="CU7" s="99" t="s">
        <v>1</v>
      </c>
      <c r="CV7" s="99" t="s">
        <v>110</v>
      </c>
      <c r="CW7" s="99" t="s">
        <v>1</v>
      </c>
      <c r="CX7" s="99" t="s">
        <v>1</v>
      </c>
      <c r="CY7" s="45" t="s">
        <v>1</v>
      </c>
      <c r="CZ7" s="45" t="s">
        <v>1</v>
      </c>
      <c r="DA7" s="147" t="s">
        <v>1</v>
      </c>
      <c r="DB7" s="147" t="s">
        <v>110</v>
      </c>
      <c r="DC7" s="147" t="s">
        <v>1</v>
      </c>
      <c r="DD7" s="147" t="s">
        <v>110</v>
      </c>
      <c r="DE7" s="147" t="s">
        <v>1</v>
      </c>
      <c r="DF7" s="147" t="s">
        <v>1</v>
      </c>
      <c r="DG7" s="45" t="s">
        <v>1</v>
      </c>
      <c r="DH7" s="45" t="s">
        <v>1</v>
      </c>
      <c r="DI7" s="45" t="s">
        <v>1</v>
      </c>
      <c r="DJ7" s="45" t="s">
        <v>1</v>
      </c>
      <c r="DK7" s="140" t="s">
        <v>1</v>
      </c>
      <c r="DL7" s="140" t="s">
        <v>1</v>
      </c>
      <c r="DM7" s="45" t="s">
        <v>1</v>
      </c>
      <c r="DN7" s="134" t="s">
        <v>1</v>
      </c>
      <c r="DO7" s="134" t="s">
        <v>110</v>
      </c>
      <c r="DP7" s="104" t="s">
        <v>1</v>
      </c>
      <c r="DQ7" s="104" t="s">
        <v>1</v>
      </c>
      <c r="DR7" s="104" t="s">
        <v>110</v>
      </c>
      <c r="DS7" s="104" t="s">
        <v>1</v>
      </c>
      <c r="DT7" s="104" t="s">
        <v>1</v>
      </c>
      <c r="DU7" s="104" t="s">
        <v>110</v>
      </c>
      <c r="DV7" s="104" t="s">
        <v>1</v>
      </c>
      <c r="DW7" s="155" t="s">
        <v>1</v>
      </c>
      <c r="DX7" s="155" t="s">
        <v>110</v>
      </c>
      <c r="DY7" s="155" t="s">
        <v>1</v>
      </c>
      <c r="DZ7" s="155" t="s">
        <v>110</v>
      </c>
      <c r="EA7" s="45" t="s">
        <v>1</v>
      </c>
      <c r="EB7" s="108" t="s">
        <v>1</v>
      </c>
      <c r="EC7" s="108" t="s">
        <v>1</v>
      </c>
      <c r="ED7" s="108" t="s">
        <v>1</v>
      </c>
      <c r="EE7" s="108" t="s">
        <v>1</v>
      </c>
      <c r="EF7" s="108" t="s">
        <v>110</v>
      </c>
      <c r="EG7" s="108" t="s">
        <v>1</v>
      </c>
      <c r="EH7" s="108" t="s">
        <v>110</v>
      </c>
      <c r="EI7" s="108" t="s">
        <v>1</v>
      </c>
      <c r="EJ7" s="108" t="s">
        <v>110</v>
      </c>
      <c r="EK7" s="108" t="s">
        <v>1</v>
      </c>
      <c r="EL7" s="108" t="s">
        <v>1</v>
      </c>
      <c r="EM7" s="108" t="s">
        <v>110</v>
      </c>
      <c r="EN7" s="108" t="s">
        <v>1</v>
      </c>
      <c r="EO7" s="108" t="s">
        <v>110</v>
      </c>
      <c r="EP7" s="108" t="s">
        <v>1</v>
      </c>
      <c r="EQ7" s="113" t="s">
        <v>1</v>
      </c>
      <c r="ER7" s="113" t="s">
        <v>1</v>
      </c>
      <c r="ES7" s="45" t="s">
        <v>1</v>
      </c>
    </row>
    <row r="8" spans="1:149" s="3" customFormat="1" x14ac:dyDescent="0.25">
      <c r="A8" s="4">
        <v>886</v>
      </c>
      <c r="B8" s="43" t="s">
        <v>2</v>
      </c>
      <c r="C8" s="75">
        <f t="shared" ref="C8:C39" si="0">SUM(D8:ES8)</f>
        <v>43415445</v>
      </c>
      <c r="D8" s="62">
        <v>40038632</v>
      </c>
      <c r="E8" s="59"/>
      <c r="F8" s="62">
        <f>11594+15021+23926+5280</f>
        <v>55821</v>
      </c>
      <c r="G8" s="60"/>
      <c r="H8" s="62"/>
      <c r="I8" s="62">
        <v>926558</v>
      </c>
      <c r="J8" s="3">
        <v>3053</v>
      </c>
      <c r="K8" s="3">
        <v>179688</v>
      </c>
      <c r="L8" s="3">
        <v>249222</v>
      </c>
      <c r="N8" s="62">
        <v>291657</v>
      </c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>
        <v>216254</v>
      </c>
      <c r="AD8" s="62"/>
      <c r="AE8" s="62"/>
      <c r="AF8" s="62"/>
      <c r="AG8" s="62">
        <v>372555</v>
      </c>
      <c r="AH8" s="62"/>
      <c r="AI8" s="62"/>
      <c r="AJ8" s="114"/>
      <c r="AK8" s="62"/>
      <c r="AL8" s="62"/>
      <c r="AM8" s="62"/>
      <c r="AN8" s="62"/>
      <c r="AO8" s="62"/>
      <c r="AP8" s="62"/>
      <c r="AQ8" s="62"/>
      <c r="AR8" s="62"/>
      <c r="AS8" s="62">
        <v>405995</v>
      </c>
      <c r="AT8" s="62"/>
      <c r="AU8" s="62">
        <v>10823</v>
      </c>
      <c r="AV8" s="62">
        <v>54399</v>
      </c>
      <c r="AW8" s="60"/>
      <c r="AX8" s="62"/>
      <c r="AY8" s="62"/>
      <c r="AZ8" s="62"/>
      <c r="BA8" s="60"/>
      <c r="BB8" s="60"/>
      <c r="BC8" s="60"/>
      <c r="BD8" s="60"/>
      <c r="BE8" s="60"/>
      <c r="BF8" s="115"/>
      <c r="BG8" s="60"/>
      <c r="BH8" s="116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>
        <v>226951</v>
      </c>
      <c r="CO8" s="62"/>
      <c r="CP8" s="62">
        <v>15821</v>
      </c>
      <c r="CQ8" s="62"/>
      <c r="CR8" s="62"/>
      <c r="CS8" s="62"/>
      <c r="CT8" s="62"/>
      <c r="CU8" s="62"/>
      <c r="CV8" s="62"/>
      <c r="CW8" s="62"/>
      <c r="CX8" s="62"/>
      <c r="CY8" s="62">
        <v>194000</v>
      </c>
      <c r="CZ8" s="62"/>
      <c r="DA8" s="62">
        <v>41410</v>
      </c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>
        <v>26000</v>
      </c>
      <c r="DN8" s="62"/>
      <c r="DO8" s="62"/>
      <c r="DP8" s="63">
        <v>19333</v>
      </c>
      <c r="DQ8" s="63"/>
      <c r="DR8" s="62"/>
      <c r="DS8" s="62"/>
      <c r="DT8" s="62"/>
      <c r="DU8" s="62"/>
      <c r="DV8" s="62"/>
      <c r="DW8" s="60"/>
      <c r="DX8" s="60"/>
      <c r="DY8" s="60"/>
      <c r="DZ8" s="60"/>
      <c r="EA8" s="93"/>
      <c r="EB8" s="92"/>
      <c r="EC8" s="93"/>
      <c r="ED8" s="93"/>
      <c r="EE8" s="93"/>
      <c r="EF8" s="93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87">
        <v>87273</v>
      </c>
      <c r="ER8" s="87"/>
      <c r="ES8" s="87"/>
    </row>
    <row r="9" spans="1:149" s="3" customFormat="1" x14ac:dyDescent="0.25">
      <c r="A9" s="4">
        <v>802</v>
      </c>
      <c r="B9" s="43" t="s">
        <v>3</v>
      </c>
      <c r="C9" s="75">
        <f t="shared" si="0"/>
        <v>49995539</v>
      </c>
      <c r="D9" s="62">
        <v>44304291</v>
      </c>
      <c r="E9" s="59"/>
      <c r="F9" s="62">
        <f>111600+48854+19092+89190+61953</f>
        <v>330689</v>
      </c>
      <c r="G9" s="116"/>
      <c r="H9" s="62"/>
      <c r="I9" s="62">
        <v>904996</v>
      </c>
      <c r="J9" s="3">
        <v>10195</v>
      </c>
      <c r="K9" s="3">
        <v>194069</v>
      </c>
      <c r="L9" s="3">
        <v>3</v>
      </c>
      <c r="N9" s="62">
        <v>281527</v>
      </c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>
        <v>83649</v>
      </c>
      <c r="AC9" s="62">
        <v>325265</v>
      </c>
      <c r="AD9" s="62">
        <v>77070</v>
      </c>
      <c r="AE9" s="62"/>
      <c r="AF9" s="62"/>
      <c r="AG9" s="62">
        <v>540233</v>
      </c>
      <c r="AH9" s="62"/>
      <c r="AI9" s="62">
        <v>799284</v>
      </c>
      <c r="AJ9" s="114"/>
      <c r="AK9" s="62"/>
      <c r="AL9" s="62">
        <v>6037</v>
      </c>
      <c r="AM9" s="62"/>
      <c r="AN9" s="62"/>
      <c r="AO9" s="116"/>
      <c r="AP9" s="62"/>
      <c r="AQ9" s="62"/>
      <c r="AR9" s="62"/>
      <c r="AS9" s="62">
        <v>319598</v>
      </c>
      <c r="AT9" s="62"/>
      <c r="AU9" s="62">
        <v>33626</v>
      </c>
      <c r="AV9" s="62">
        <v>59839</v>
      </c>
      <c r="AW9" s="60"/>
      <c r="AX9" s="62">
        <v>90000</v>
      </c>
      <c r="AY9" s="62"/>
      <c r="AZ9" s="62"/>
      <c r="BA9" s="60"/>
      <c r="BB9" s="60"/>
      <c r="BC9" s="60"/>
      <c r="BD9" s="60"/>
      <c r="BE9" s="60"/>
      <c r="BF9" s="115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114"/>
      <c r="BT9" s="60"/>
      <c r="BU9" s="114"/>
      <c r="BV9" s="62">
        <v>1007546</v>
      </c>
      <c r="BW9" s="62"/>
      <c r="BX9" s="62"/>
      <c r="BY9" s="62"/>
      <c r="BZ9" s="64"/>
      <c r="CA9" s="62"/>
      <c r="CB9" s="62"/>
      <c r="CC9" s="64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116"/>
      <c r="CT9" s="62"/>
      <c r="CU9" s="62"/>
      <c r="CV9" s="62"/>
      <c r="CW9" s="62"/>
      <c r="CX9" s="62"/>
      <c r="CY9" s="62">
        <v>194000</v>
      </c>
      <c r="CZ9" s="62"/>
      <c r="DA9" s="62">
        <v>31499</v>
      </c>
      <c r="DB9" s="62"/>
      <c r="DC9" s="62"/>
      <c r="DD9" s="62"/>
      <c r="DE9" s="62"/>
      <c r="DF9" s="62"/>
      <c r="DG9" s="62">
        <v>158565</v>
      </c>
      <c r="DH9" s="62"/>
      <c r="DI9" s="62"/>
      <c r="DJ9" s="62"/>
      <c r="DK9" s="62"/>
      <c r="DL9" s="114"/>
      <c r="DM9" s="62">
        <v>26000</v>
      </c>
      <c r="DN9" s="62"/>
      <c r="DO9" s="62"/>
      <c r="DP9" s="63">
        <v>20859</v>
      </c>
      <c r="DQ9" s="63"/>
      <c r="DR9" s="62"/>
      <c r="DS9" s="62"/>
      <c r="DT9" s="62"/>
      <c r="DU9" s="62"/>
      <c r="DV9" s="62"/>
      <c r="DW9" s="60"/>
      <c r="DX9" s="60"/>
      <c r="DY9" s="60"/>
      <c r="DZ9" s="60"/>
      <c r="EA9" s="93"/>
      <c r="EB9" s="93"/>
      <c r="EC9" s="93"/>
      <c r="ED9" s="93"/>
      <c r="EE9" s="93"/>
      <c r="EF9" s="93"/>
      <c r="EG9" s="109"/>
      <c r="EH9" s="109"/>
      <c r="EI9" s="109"/>
      <c r="EJ9" s="109"/>
      <c r="EK9" s="109"/>
      <c r="EL9" s="109"/>
      <c r="EM9" s="109"/>
      <c r="EN9" s="109"/>
      <c r="EO9" s="109"/>
      <c r="EP9" s="109"/>
      <c r="EQ9" s="87">
        <v>196699</v>
      </c>
      <c r="ER9" s="87"/>
      <c r="ES9" s="87"/>
    </row>
    <row r="10" spans="1:149" s="3" customFormat="1" x14ac:dyDescent="0.25">
      <c r="A10" s="4">
        <v>804</v>
      </c>
      <c r="B10" s="43" t="s">
        <v>4</v>
      </c>
      <c r="C10" s="75">
        <f t="shared" si="0"/>
        <v>19844726</v>
      </c>
      <c r="D10" s="62">
        <v>18694268</v>
      </c>
      <c r="E10" s="59"/>
      <c r="F10" s="62">
        <f>19868+4564</f>
        <v>24432</v>
      </c>
      <c r="G10" s="60"/>
      <c r="H10" s="62"/>
      <c r="I10" s="62"/>
      <c r="J10" s="3">
        <v>6002</v>
      </c>
      <c r="K10" s="3">
        <v>65344</v>
      </c>
      <c r="L10" s="3">
        <v>1393</v>
      </c>
      <c r="N10" s="62">
        <v>119026</v>
      </c>
      <c r="O10" s="62"/>
      <c r="P10" s="62"/>
      <c r="Q10" s="62">
        <v>1250</v>
      </c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>
        <v>25325</v>
      </c>
      <c r="AC10" s="62">
        <v>5880</v>
      </c>
      <c r="AD10" s="62"/>
      <c r="AE10" s="62"/>
      <c r="AF10" s="62"/>
      <c r="AG10" s="62">
        <v>249036</v>
      </c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>
        <v>127813</v>
      </c>
      <c r="AT10" s="62"/>
      <c r="AU10" s="62">
        <v>24288</v>
      </c>
      <c r="AV10" s="62">
        <v>36090</v>
      </c>
      <c r="AW10" s="60"/>
      <c r="AX10" s="62">
        <v>190000</v>
      </c>
      <c r="AY10" s="62"/>
      <c r="AZ10" s="62"/>
      <c r="BA10" s="60"/>
      <c r="BB10" s="60"/>
      <c r="BC10" s="60"/>
      <c r="BD10" s="60"/>
      <c r="BE10" s="60"/>
      <c r="BF10" s="115"/>
      <c r="BG10" s="60"/>
      <c r="BH10" s="60"/>
      <c r="BI10" s="60"/>
      <c r="BJ10" s="60"/>
      <c r="BK10" s="60"/>
      <c r="BL10" s="60"/>
      <c r="BM10" s="60"/>
      <c r="BN10" s="60"/>
      <c r="BO10" s="60">
        <v>136170</v>
      </c>
      <c r="BP10" s="60"/>
      <c r="BQ10" s="60"/>
      <c r="BR10" s="60"/>
      <c r="BS10" s="60"/>
      <c r="BT10" s="60"/>
      <c r="BU10" s="60"/>
      <c r="BV10" s="62"/>
      <c r="BW10" s="62"/>
      <c r="BX10" s="62"/>
      <c r="BY10" s="62"/>
      <c r="BZ10" s="62"/>
      <c r="CA10" s="62"/>
      <c r="CB10" s="62"/>
      <c r="CC10" s="116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>
        <v>31401</v>
      </c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>
        <v>26000</v>
      </c>
      <c r="DN10" s="62"/>
      <c r="DO10" s="62"/>
      <c r="DP10" s="63">
        <v>15405</v>
      </c>
      <c r="DQ10" s="63"/>
      <c r="DR10" s="62"/>
      <c r="DS10" s="62"/>
      <c r="DT10" s="62"/>
      <c r="DU10" s="62"/>
      <c r="DV10" s="62"/>
      <c r="DW10" s="60"/>
      <c r="DX10" s="60"/>
      <c r="DY10" s="60"/>
      <c r="DZ10" s="60"/>
      <c r="EA10" s="93"/>
      <c r="EB10" s="93"/>
      <c r="EC10" s="93"/>
      <c r="ED10" s="93"/>
      <c r="EE10" s="93"/>
      <c r="EF10" s="93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87">
        <v>65603</v>
      </c>
      <c r="ER10" s="87"/>
      <c r="ES10" s="87"/>
    </row>
    <row r="11" spans="1:149" s="3" customFormat="1" x14ac:dyDescent="0.25">
      <c r="A11" s="4">
        <v>806</v>
      </c>
      <c r="B11" s="43" t="s">
        <v>5</v>
      </c>
      <c r="C11" s="75">
        <f t="shared" si="0"/>
        <v>14225441</v>
      </c>
      <c r="D11" s="62">
        <v>12792689</v>
      </c>
      <c r="E11" s="59"/>
      <c r="F11" s="62">
        <v>1223</v>
      </c>
      <c r="G11" s="60"/>
      <c r="H11" s="62"/>
      <c r="I11" s="62">
        <v>351412</v>
      </c>
      <c r="J11" s="3">
        <v>18501</v>
      </c>
      <c r="K11" s="3">
        <v>26385</v>
      </c>
      <c r="L11" s="3">
        <v>78035</v>
      </c>
      <c r="N11" s="62">
        <v>97500</v>
      </c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>
        <v>11549</v>
      </c>
      <c r="AC11" s="62">
        <v>2275</v>
      </c>
      <c r="AD11" s="62"/>
      <c r="AE11" s="62"/>
      <c r="AF11" s="62"/>
      <c r="AG11" s="62">
        <v>152056</v>
      </c>
      <c r="AH11" s="62"/>
      <c r="AI11" s="62">
        <v>267694</v>
      </c>
      <c r="AJ11" s="62"/>
      <c r="AK11" s="62"/>
      <c r="AL11" s="62"/>
      <c r="AM11" s="62"/>
      <c r="AN11" s="62"/>
      <c r="AO11" s="62"/>
      <c r="AP11" s="62"/>
      <c r="AQ11" s="62"/>
      <c r="AR11" s="62"/>
      <c r="AS11" s="62">
        <v>100485</v>
      </c>
      <c r="AT11" s="62"/>
      <c r="AU11" s="62"/>
      <c r="AV11" s="62"/>
      <c r="AW11" s="60"/>
      <c r="AX11" s="62">
        <v>161730</v>
      </c>
      <c r="AY11" s="62"/>
      <c r="AZ11" s="62"/>
      <c r="BA11" s="60"/>
      <c r="BB11" s="60"/>
      <c r="BC11" s="60"/>
      <c r="BD11" s="60"/>
      <c r="BE11" s="60"/>
      <c r="BF11" s="115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>
        <v>21810</v>
      </c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>
        <v>26000</v>
      </c>
      <c r="DN11" s="62"/>
      <c r="DO11" s="62"/>
      <c r="DP11" s="63">
        <v>14148</v>
      </c>
      <c r="DQ11" s="63"/>
      <c r="DR11" s="62"/>
      <c r="DS11" s="62"/>
      <c r="DT11" s="62"/>
      <c r="DU11" s="62"/>
      <c r="DV11" s="62"/>
      <c r="DW11" s="60"/>
      <c r="DX11" s="60"/>
      <c r="DY11" s="60"/>
      <c r="DZ11" s="60"/>
      <c r="EA11" s="93"/>
      <c r="EB11" s="93"/>
      <c r="EC11" s="93"/>
      <c r="ED11" s="93"/>
      <c r="EE11" s="93"/>
      <c r="EF11" s="93"/>
      <c r="EG11" s="109"/>
      <c r="EH11" s="109"/>
      <c r="EI11" s="109"/>
      <c r="EJ11" s="109"/>
      <c r="EK11" s="109"/>
      <c r="EL11" s="109"/>
      <c r="EM11" s="109"/>
      <c r="EN11" s="109"/>
      <c r="EO11" s="109"/>
      <c r="EP11" s="109"/>
      <c r="EQ11" s="87">
        <v>101949</v>
      </c>
      <c r="ER11" s="87"/>
      <c r="ES11" s="87"/>
    </row>
    <row r="12" spans="1:149" s="3" customFormat="1" x14ac:dyDescent="0.25">
      <c r="A12" s="4">
        <v>843</v>
      </c>
      <c r="B12" s="43" t="s">
        <v>6</v>
      </c>
      <c r="C12" s="75">
        <f t="shared" si="0"/>
        <v>24384017</v>
      </c>
      <c r="D12" s="62">
        <v>22531762</v>
      </c>
      <c r="E12" s="59"/>
      <c r="F12" s="62">
        <f>19360+7931</f>
        <v>27291</v>
      </c>
      <c r="G12" s="60"/>
      <c r="H12" s="62"/>
      <c r="I12" s="62"/>
      <c r="L12" s="3">
        <v>2</v>
      </c>
      <c r="N12" s="62">
        <v>146462</v>
      </c>
      <c r="O12" s="62"/>
      <c r="P12" s="62"/>
      <c r="Q12" s="62">
        <v>1250</v>
      </c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>
        <v>261011</v>
      </c>
      <c r="AH12" s="62"/>
      <c r="AI12" s="62">
        <v>808140</v>
      </c>
      <c r="AJ12" s="114"/>
      <c r="AK12" s="62"/>
      <c r="AL12" s="62"/>
      <c r="AM12" s="62"/>
      <c r="AN12" s="62"/>
      <c r="AO12" s="62"/>
      <c r="AP12" s="62"/>
      <c r="AQ12" s="62"/>
      <c r="AR12" s="62"/>
      <c r="AS12" s="62">
        <v>156686</v>
      </c>
      <c r="AT12" s="62"/>
      <c r="AU12" s="62">
        <v>11629</v>
      </c>
      <c r="AV12" s="62">
        <v>43699</v>
      </c>
      <c r="AW12" s="60"/>
      <c r="AX12" s="62">
        <v>130914</v>
      </c>
      <c r="AY12" s="62">
        <v>66330</v>
      </c>
      <c r="AZ12" s="62"/>
      <c r="BA12" s="60"/>
      <c r="BB12" s="60"/>
      <c r="BC12" s="60"/>
      <c r="BD12" s="60"/>
      <c r="BE12" s="60"/>
      <c r="BF12" s="115"/>
      <c r="BG12" s="116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116"/>
      <c r="CY12" s="62"/>
      <c r="CZ12" s="62"/>
      <c r="DA12" s="62">
        <v>24530</v>
      </c>
      <c r="DB12" s="62"/>
      <c r="DC12" s="62"/>
      <c r="DD12" s="62"/>
      <c r="DE12" s="62"/>
      <c r="DF12" s="114"/>
      <c r="DG12" s="62">
        <v>35847</v>
      </c>
      <c r="DH12" s="62"/>
      <c r="DI12" s="62"/>
      <c r="DJ12" s="62"/>
      <c r="DK12" s="62"/>
      <c r="DL12" s="62"/>
      <c r="DM12" s="62">
        <v>26000</v>
      </c>
      <c r="DN12" s="62"/>
      <c r="DO12" s="62"/>
      <c r="DP12" s="63">
        <v>16064</v>
      </c>
      <c r="DQ12" s="63"/>
      <c r="DR12" s="62"/>
      <c r="DS12" s="62"/>
      <c r="DT12" s="62"/>
      <c r="DU12" s="62"/>
      <c r="DV12" s="62"/>
      <c r="DW12" s="60"/>
      <c r="DX12" s="60"/>
      <c r="DY12" s="60"/>
      <c r="DZ12" s="60"/>
      <c r="EA12" s="93"/>
      <c r="EB12" s="93"/>
      <c r="EC12" s="93"/>
      <c r="ED12" s="93"/>
      <c r="EE12" s="93"/>
      <c r="EF12" s="93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87">
        <v>96400</v>
      </c>
      <c r="ER12" s="87"/>
      <c r="ES12" s="87"/>
    </row>
    <row r="13" spans="1:149" s="3" customFormat="1" x14ac:dyDescent="0.25">
      <c r="A13" s="4">
        <v>807</v>
      </c>
      <c r="B13" s="43" t="s">
        <v>7</v>
      </c>
      <c r="C13" s="75">
        <f t="shared" si="0"/>
        <v>23015044</v>
      </c>
      <c r="D13" s="62">
        <v>21256718</v>
      </c>
      <c r="E13" s="59"/>
      <c r="F13" s="62">
        <f>18009+3097+4594</f>
        <v>25700</v>
      </c>
      <c r="G13" s="60"/>
      <c r="H13" s="62"/>
      <c r="I13" s="62"/>
      <c r="J13" s="3">
        <v>848</v>
      </c>
      <c r="K13" s="3">
        <v>3</v>
      </c>
      <c r="L13" s="3">
        <v>179687</v>
      </c>
      <c r="N13" s="62">
        <v>98767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>
        <v>22050</v>
      </c>
      <c r="AD13" s="62"/>
      <c r="AE13" s="62"/>
      <c r="AF13" s="62"/>
      <c r="AG13" s="62">
        <v>244433</v>
      </c>
      <c r="AH13" s="62"/>
      <c r="AI13" s="62">
        <v>481982</v>
      </c>
      <c r="AJ13" s="114"/>
      <c r="AK13" s="62"/>
      <c r="AL13" s="62">
        <v>13513</v>
      </c>
      <c r="AM13" s="62"/>
      <c r="AN13" s="62"/>
      <c r="AO13" s="62"/>
      <c r="AP13" s="62"/>
      <c r="AQ13" s="62"/>
      <c r="AR13" s="62"/>
      <c r="AS13" s="62">
        <v>239019</v>
      </c>
      <c r="AT13" s="62"/>
      <c r="AU13" s="62">
        <v>12598</v>
      </c>
      <c r="AV13" s="62"/>
      <c r="AW13" s="60"/>
      <c r="AX13" s="62">
        <v>77260</v>
      </c>
      <c r="AY13" s="62"/>
      <c r="AZ13" s="62"/>
      <c r="BA13" s="60"/>
      <c r="BB13" s="60"/>
      <c r="BC13" s="60"/>
      <c r="BD13" s="60"/>
      <c r="BE13" s="60"/>
      <c r="BF13" s="115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>
        <v>194000</v>
      </c>
      <c r="CZ13" s="62"/>
      <c r="DA13" s="62">
        <v>36696</v>
      </c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>
        <v>26000</v>
      </c>
      <c r="DN13" s="62"/>
      <c r="DO13" s="62"/>
      <c r="DP13" s="63">
        <v>15979</v>
      </c>
      <c r="DQ13" s="63"/>
      <c r="DR13" s="62"/>
      <c r="DS13" s="62"/>
      <c r="DT13" s="62"/>
      <c r="DU13" s="62"/>
      <c r="DV13" s="62"/>
      <c r="DW13" s="60"/>
      <c r="DX13" s="60"/>
      <c r="DY13" s="60"/>
      <c r="DZ13" s="60"/>
      <c r="EA13" s="93"/>
      <c r="EB13" s="93"/>
      <c r="EC13" s="93"/>
      <c r="ED13" s="93"/>
      <c r="EE13" s="93"/>
      <c r="EF13" s="93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87">
        <v>89791</v>
      </c>
      <c r="ER13" s="87"/>
      <c r="ES13" s="87"/>
    </row>
    <row r="14" spans="1:149" s="3" customFormat="1" x14ac:dyDescent="0.25">
      <c r="A14" s="4">
        <v>808</v>
      </c>
      <c r="B14" s="43" t="s">
        <v>8</v>
      </c>
      <c r="C14" s="75">
        <f t="shared" si="0"/>
        <v>35610112</v>
      </c>
      <c r="D14" s="62">
        <v>32782506</v>
      </c>
      <c r="E14" s="59"/>
      <c r="F14" s="62">
        <f>3419+684+1100+30</f>
        <v>5233</v>
      </c>
      <c r="G14" s="60"/>
      <c r="H14" s="62"/>
      <c r="I14" s="62">
        <v>529998</v>
      </c>
      <c r="K14" s="3">
        <v>71576</v>
      </c>
      <c r="L14" s="3">
        <v>63490</v>
      </c>
      <c r="N14" s="62">
        <v>225391</v>
      </c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>
        <v>1977</v>
      </c>
      <c r="AC14" s="62">
        <v>57636</v>
      </c>
      <c r="AD14" s="62"/>
      <c r="AE14" s="62"/>
      <c r="AF14" s="62"/>
      <c r="AG14" s="62">
        <v>404226</v>
      </c>
      <c r="AH14" s="62"/>
      <c r="AI14" s="62">
        <v>620975</v>
      </c>
      <c r="AJ14" s="114"/>
      <c r="AK14" s="62"/>
      <c r="AL14" s="62"/>
      <c r="AM14" s="62"/>
      <c r="AN14" s="62"/>
      <c r="AO14" s="62"/>
      <c r="AP14" s="62"/>
      <c r="AQ14" s="62"/>
      <c r="AR14" s="62"/>
      <c r="AS14" s="62">
        <v>160346</v>
      </c>
      <c r="AT14" s="62"/>
      <c r="AU14" s="62">
        <v>18158</v>
      </c>
      <c r="AV14" s="62">
        <v>38206</v>
      </c>
      <c r="AW14" s="60"/>
      <c r="AX14" s="62">
        <v>164152</v>
      </c>
      <c r="AY14" s="62"/>
      <c r="AZ14" s="62"/>
      <c r="BA14" s="60"/>
      <c r="BB14" s="60"/>
      <c r="BC14" s="60"/>
      <c r="BD14" s="60"/>
      <c r="BE14" s="60"/>
      <c r="BF14" s="115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>
        <v>197756</v>
      </c>
      <c r="CO14" s="62"/>
      <c r="CP14" s="62"/>
      <c r="CQ14" s="62"/>
      <c r="CR14" s="62"/>
      <c r="CS14" s="116"/>
      <c r="CT14" s="62"/>
      <c r="CU14" s="62"/>
      <c r="CV14" s="116"/>
      <c r="CW14" s="62"/>
      <c r="CX14" s="62"/>
      <c r="CY14" s="62"/>
      <c r="CZ14" s="62"/>
      <c r="DA14" s="62">
        <v>51068</v>
      </c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>
        <v>26000</v>
      </c>
      <c r="DN14" s="62"/>
      <c r="DO14" s="62"/>
      <c r="DP14" s="63">
        <v>18230</v>
      </c>
      <c r="DQ14" s="63"/>
      <c r="DR14" s="62"/>
      <c r="DS14" s="62"/>
      <c r="DT14" s="62"/>
      <c r="DU14" s="62"/>
      <c r="DV14" s="62"/>
      <c r="DW14" s="60"/>
      <c r="DX14" s="60"/>
      <c r="DY14" s="60"/>
      <c r="DZ14" s="60"/>
      <c r="EA14" s="93"/>
      <c r="EB14" s="93"/>
      <c r="EC14" s="93"/>
      <c r="ED14" s="93"/>
      <c r="EE14" s="93"/>
      <c r="EF14" s="93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87">
        <v>173188</v>
      </c>
      <c r="ER14" s="87"/>
      <c r="ES14" s="87"/>
    </row>
    <row r="15" spans="1:149" s="3" customFormat="1" x14ac:dyDescent="0.25">
      <c r="A15" s="4">
        <v>810</v>
      </c>
      <c r="B15" s="43" t="s">
        <v>9</v>
      </c>
      <c r="C15" s="75">
        <f t="shared" si="0"/>
        <v>93940475</v>
      </c>
      <c r="D15" s="62">
        <v>86812515</v>
      </c>
      <c r="E15" s="59"/>
      <c r="F15" s="62">
        <f>19875+17030+12539</f>
        <v>49444</v>
      </c>
      <c r="G15" s="60"/>
      <c r="H15" s="62"/>
      <c r="I15" s="62">
        <v>53983</v>
      </c>
      <c r="J15" s="3">
        <v>65150</v>
      </c>
      <c r="K15" s="3">
        <v>119849</v>
      </c>
      <c r="L15" s="3">
        <v>841485</v>
      </c>
      <c r="N15" s="62">
        <v>433054</v>
      </c>
      <c r="O15" s="62"/>
      <c r="P15" s="62"/>
      <c r="Q15" s="62">
        <v>750</v>
      </c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>
        <v>449276</v>
      </c>
      <c r="AC15" s="62">
        <v>59529</v>
      </c>
      <c r="AD15" s="62"/>
      <c r="AE15" s="62"/>
      <c r="AF15" s="62"/>
      <c r="AG15" s="62">
        <v>714918</v>
      </c>
      <c r="AH15" s="62"/>
      <c r="AI15" s="62">
        <v>3530489</v>
      </c>
      <c r="AJ15" s="114"/>
      <c r="AK15" s="62"/>
      <c r="AL15" s="62">
        <v>14890</v>
      </c>
      <c r="AM15" s="62"/>
      <c r="AN15" s="62"/>
      <c r="AO15" s="62"/>
      <c r="AP15" s="62"/>
      <c r="AQ15" s="62"/>
      <c r="AR15" s="62"/>
      <c r="AS15" s="62">
        <v>302350</v>
      </c>
      <c r="AT15" s="62"/>
      <c r="AU15" s="62">
        <v>22998</v>
      </c>
      <c r="AV15" s="62"/>
      <c r="AW15" s="60"/>
      <c r="AX15" s="62">
        <v>42466</v>
      </c>
      <c r="AY15" s="62"/>
      <c r="AZ15" s="62"/>
      <c r="BA15" s="60"/>
      <c r="BB15" s="60"/>
      <c r="BC15" s="60"/>
      <c r="BD15" s="60"/>
      <c r="BE15" s="60"/>
      <c r="BF15" s="115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>
        <v>99515</v>
      </c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>
        <v>100000</v>
      </c>
      <c r="DN15" s="62"/>
      <c r="DO15" s="62"/>
      <c r="DP15" s="63">
        <v>27292</v>
      </c>
      <c r="DQ15" s="63"/>
      <c r="DR15" s="62"/>
      <c r="DS15" s="62"/>
      <c r="DT15" s="62"/>
      <c r="DU15" s="62"/>
      <c r="DV15" s="62"/>
      <c r="DW15" s="60"/>
      <c r="DX15" s="60"/>
      <c r="DY15" s="60"/>
      <c r="DZ15" s="60"/>
      <c r="EA15" s="93"/>
      <c r="EB15" s="93"/>
      <c r="EC15" s="93"/>
      <c r="ED15" s="93"/>
      <c r="EE15" s="93"/>
      <c r="EF15" s="93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87">
        <v>200522</v>
      </c>
      <c r="ER15" s="87"/>
      <c r="ES15" s="87"/>
    </row>
    <row r="16" spans="1:149" s="3" customFormat="1" x14ac:dyDescent="0.25">
      <c r="A16" s="4">
        <v>812</v>
      </c>
      <c r="B16" s="43" t="s">
        <v>10</v>
      </c>
      <c r="C16" s="75">
        <f t="shared" si="0"/>
        <v>17728100</v>
      </c>
      <c r="D16" s="62">
        <v>16744183</v>
      </c>
      <c r="E16" s="59"/>
      <c r="F16" s="62"/>
      <c r="G16" s="60"/>
      <c r="H16" s="62"/>
      <c r="I16" s="62"/>
      <c r="J16" s="3">
        <v>7331</v>
      </c>
      <c r="L16" s="3">
        <v>3369</v>
      </c>
      <c r="N16" s="62">
        <v>139286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>
        <v>204468</v>
      </c>
      <c r="AH16" s="62"/>
      <c r="AI16" s="62">
        <v>271290</v>
      </c>
      <c r="AJ16" s="114"/>
      <c r="AK16" s="62"/>
      <c r="AL16" s="62">
        <v>1643</v>
      </c>
      <c r="AM16" s="62"/>
      <c r="AN16" s="62"/>
      <c r="AO16" s="62"/>
      <c r="AP16" s="62"/>
      <c r="AQ16" s="62"/>
      <c r="AR16" s="62"/>
      <c r="AS16" s="62">
        <v>115978</v>
      </c>
      <c r="AT16" s="62"/>
      <c r="AU16" s="62">
        <v>21131</v>
      </c>
      <c r="AV16" s="62"/>
      <c r="AW16" s="60"/>
      <c r="AX16" s="62">
        <v>87936</v>
      </c>
      <c r="AY16" s="62"/>
      <c r="AZ16" s="62"/>
      <c r="BA16" s="60"/>
      <c r="BB16" s="60"/>
      <c r="BC16" s="60"/>
      <c r="BD16" s="60"/>
      <c r="BE16" s="60"/>
      <c r="BF16" s="115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>
        <v>4434</v>
      </c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>
        <v>19652</v>
      </c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>
        <v>26000</v>
      </c>
      <c r="DN16" s="62"/>
      <c r="DO16" s="62"/>
      <c r="DP16" s="63">
        <v>14928</v>
      </c>
      <c r="DQ16" s="63"/>
      <c r="DR16" s="116"/>
      <c r="DS16" s="62"/>
      <c r="DT16" s="62"/>
      <c r="DU16" s="62"/>
      <c r="DV16" s="62"/>
      <c r="DW16" s="60"/>
      <c r="DX16" s="60"/>
      <c r="DY16" s="60"/>
      <c r="DZ16" s="60"/>
      <c r="EA16" s="93"/>
      <c r="EB16" s="93"/>
      <c r="EC16" s="93"/>
      <c r="ED16" s="93"/>
      <c r="EE16" s="93"/>
      <c r="EF16" s="93"/>
      <c r="EG16" s="109"/>
      <c r="EH16" s="109"/>
      <c r="EI16" s="109"/>
      <c r="EJ16" s="109"/>
      <c r="EK16" s="109"/>
      <c r="EL16" s="109"/>
      <c r="EM16" s="109"/>
      <c r="EN16" s="109"/>
      <c r="EO16" s="109"/>
      <c r="EP16" s="109"/>
      <c r="EQ16" s="87">
        <v>66471</v>
      </c>
      <c r="ER16" s="87"/>
      <c r="ES16" s="87"/>
    </row>
    <row r="17" spans="1:149" s="3" customFormat="1" x14ac:dyDescent="0.25">
      <c r="A17" s="4">
        <v>814</v>
      </c>
      <c r="B17" s="43" t="s">
        <v>11</v>
      </c>
      <c r="C17" s="75">
        <f t="shared" si="0"/>
        <v>45197569</v>
      </c>
      <c r="D17" s="62">
        <v>42880959</v>
      </c>
      <c r="E17" s="59"/>
      <c r="F17" s="62">
        <f>157643+990+12162</f>
        <v>170795</v>
      </c>
      <c r="G17" s="60"/>
      <c r="H17" s="62"/>
      <c r="I17" s="62">
        <v>7</v>
      </c>
      <c r="K17" s="3">
        <v>97535</v>
      </c>
      <c r="L17" s="3">
        <v>104657</v>
      </c>
      <c r="N17" s="62">
        <v>235520</v>
      </c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>
        <v>320096</v>
      </c>
      <c r="AD17" s="62"/>
      <c r="AE17" s="62"/>
      <c r="AF17" s="62"/>
      <c r="AG17" s="62">
        <v>411179</v>
      </c>
      <c r="AH17" s="62"/>
      <c r="AI17" s="62"/>
      <c r="AJ17" s="62"/>
      <c r="AK17" s="62"/>
      <c r="AL17" s="62">
        <v>30</v>
      </c>
      <c r="AM17" s="62"/>
      <c r="AN17" s="62"/>
      <c r="AO17" s="62"/>
      <c r="AP17" s="62"/>
      <c r="AQ17" s="62"/>
      <c r="AR17" s="62"/>
      <c r="AS17" s="62">
        <v>212134</v>
      </c>
      <c r="AT17" s="62"/>
      <c r="AU17" s="62">
        <v>28313</v>
      </c>
      <c r="AV17" s="62">
        <v>43075</v>
      </c>
      <c r="AW17" s="60"/>
      <c r="AX17" s="62"/>
      <c r="AY17" s="62"/>
      <c r="AZ17" s="62"/>
      <c r="BA17" s="60"/>
      <c r="BB17" s="60"/>
      <c r="BC17" s="60"/>
      <c r="BD17" s="60"/>
      <c r="BE17" s="60"/>
      <c r="BF17" s="115"/>
      <c r="BG17" s="60"/>
      <c r="BH17" s="142"/>
      <c r="BI17" s="60"/>
      <c r="BJ17" s="60"/>
      <c r="BK17" s="60"/>
      <c r="BL17" s="116"/>
      <c r="BM17" s="60"/>
      <c r="BN17" s="60"/>
      <c r="BO17" s="60"/>
      <c r="BP17" s="60"/>
      <c r="BQ17" s="60"/>
      <c r="BR17" s="60"/>
      <c r="BS17" s="60"/>
      <c r="BT17" s="60"/>
      <c r="BU17" s="60"/>
      <c r="BV17" s="62"/>
      <c r="BW17" s="62"/>
      <c r="BX17" s="62"/>
      <c r="BY17" s="62"/>
      <c r="BZ17" s="62"/>
      <c r="CA17" s="62"/>
      <c r="CB17" s="62"/>
      <c r="CC17" s="116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>
        <v>295674</v>
      </c>
      <c r="CQ17" s="62"/>
      <c r="CR17" s="62"/>
      <c r="CS17" s="62"/>
      <c r="CT17" s="62"/>
      <c r="CU17" s="62"/>
      <c r="CV17" s="62"/>
      <c r="CW17" s="62"/>
      <c r="CX17" s="62"/>
      <c r="CY17" s="62">
        <v>194000</v>
      </c>
      <c r="CZ17" s="62"/>
      <c r="DA17" s="62">
        <v>44048</v>
      </c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>
        <v>26000</v>
      </c>
      <c r="DN17" s="62"/>
      <c r="DO17" s="62"/>
      <c r="DP17" s="63">
        <v>20201</v>
      </c>
      <c r="DQ17" s="63"/>
      <c r="DR17" s="62"/>
      <c r="DS17" s="62"/>
      <c r="DT17" s="62"/>
      <c r="DU17" s="62"/>
      <c r="DV17" s="62"/>
      <c r="DW17" s="60"/>
      <c r="DX17" s="60"/>
      <c r="DY17" s="60"/>
      <c r="DZ17" s="60"/>
      <c r="EA17" s="93"/>
      <c r="EB17" s="93"/>
      <c r="EC17" s="93"/>
      <c r="ED17" s="93"/>
      <c r="EE17" s="93"/>
      <c r="EF17" s="93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87">
        <v>113346</v>
      </c>
      <c r="ER17" s="87"/>
      <c r="ES17" s="87"/>
    </row>
    <row r="18" spans="1:149" s="3" customFormat="1" x14ac:dyDescent="0.25">
      <c r="A18" s="4">
        <v>816</v>
      </c>
      <c r="B18" s="43" t="s">
        <v>12</v>
      </c>
      <c r="C18" s="75">
        <f t="shared" si="0"/>
        <v>48026261</v>
      </c>
      <c r="D18" s="62">
        <v>43861962</v>
      </c>
      <c r="E18" s="59"/>
      <c r="F18" s="62">
        <f>61250+34529+12266+17858+4136</f>
        <v>130039</v>
      </c>
      <c r="G18" s="116"/>
      <c r="H18" s="62"/>
      <c r="I18" s="62">
        <v>1031083</v>
      </c>
      <c r="J18" s="3">
        <v>13560</v>
      </c>
      <c r="K18" s="3">
        <v>118835</v>
      </c>
      <c r="L18" s="3">
        <v>298355</v>
      </c>
      <c r="N18" s="62">
        <v>319092</v>
      </c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>
        <v>98299</v>
      </c>
      <c r="AC18" s="62">
        <v>234</v>
      </c>
      <c r="AD18" s="62"/>
      <c r="AE18" s="62"/>
      <c r="AF18" s="62"/>
      <c r="AG18" s="62">
        <v>582791</v>
      </c>
      <c r="AH18" s="62"/>
      <c r="AI18" s="62">
        <v>471372</v>
      </c>
      <c r="AJ18" s="114"/>
      <c r="AK18" s="62"/>
      <c r="AL18" s="62">
        <v>10330</v>
      </c>
      <c r="AM18" s="62"/>
      <c r="AN18" s="62"/>
      <c r="AO18" s="62"/>
      <c r="AP18" s="62"/>
      <c r="AQ18" s="62"/>
      <c r="AR18" s="62">
        <v>1142</v>
      </c>
      <c r="AS18" s="62">
        <v>364863</v>
      </c>
      <c r="AT18" s="62"/>
      <c r="AU18" s="62">
        <v>29014</v>
      </c>
      <c r="AV18" s="62"/>
      <c r="AW18" s="60"/>
      <c r="AX18" s="62">
        <v>88625</v>
      </c>
      <c r="AY18" s="62"/>
      <c r="AZ18" s="62"/>
      <c r="BA18" s="60"/>
      <c r="BB18" s="60"/>
      <c r="BC18" s="60"/>
      <c r="BD18" s="60"/>
      <c r="BE18" s="60"/>
      <c r="BF18" s="115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>
        <v>376103</v>
      </c>
      <c r="CO18" s="62"/>
      <c r="CP18" s="62">
        <v>1709</v>
      </c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>
        <v>83004</v>
      </c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>
        <v>26000</v>
      </c>
      <c r="DN18" s="62"/>
      <c r="DO18" s="62"/>
      <c r="DP18" s="63">
        <v>20554</v>
      </c>
      <c r="DQ18" s="63"/>
      <c r="DR18" s="62"/>
      <c r="DS18" s="62"/>
      <c r="DT18" s="62"/>
      <c r="DU18" s="62"/>
      <c r="DV18" s="62"/>
      <c r="DW18" s="60"/>
      <c r="DX18" s="60"/>
      <c r="DY18" s="60"/>
      <c r="DZ18" s="60"/>
      <c r="EA18" s="93"/>
      <c r="EB18" s="93"/>
      <c r="EC18" s="93"/>
      <c r="ED18" s="93"/>
      <c r="EE18" s="93"/>
      <c r="EF18" s="93"/>
      <c r="EG18" s="109"/>
      <c r="EH18" s="109"/>
      <c r="EI18" s="109"/>
      <c r="EJ18" s="109"/>
      <c r="EK18" s="109"/>
      <c r="EL18" s="109"/>
      <c r="EM18" s="109"/>
      <c r="EN18" s="109"/>
      <c r="EO18" s="109"/>
      <c r="EP18" s="109"/>
      <c r="EQ18" s="87">
        <v>99295</v>
      </c>
      <c r="ER18" s="87"/>
      <c r="ES18" s="87"/>
    </row>
    <row r="19" spans="1:149" s="3" customFormat="1" x14ac:dyDescent="0.25">
      <c r="A19" s="4">
        <v>818</v>
      </c>
      <c r="B19" s="43" t="s">
        <v>13</v>
      </c>
      <c r="C19" s="75">
        <f t="shared" si="0"/>
        <v>173029779</v>
      </c>
      <c r="D19" s="62">
        <v>166186516</v>
      </c>
      <c r="E19" s="59"/>
      <c r="F19" s="62">
        <f>24906+26334</f>
        <v>51240</v>
      </c>
      <c r="G19" s="116"/>
      <c r="H19" s="62"/>
      <c r="I19" s="62"/>
      <c r="J19" s="3">
        <v>10938</v>
      </c>
      <c r="K19" s="3">
        <v>3</v>
      </c>
      <c r="L19" s="3">
        <v>2224297</v>
      </c>
      <c r="N19" s="62">
        <v>691789</v>
      </c>
      <c r="O19" s="62"/>
      <c r="P19" s="62"/>
      <c r="Q19" s="62">
        <v>1250</v>
      </c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>
        <v>19438</v>
      </c>
      <c r="AD19" s="62"/>
      <c r="AE19" s="62"/>
      <c r="AF19" s="62"/>
      <c r="AG19" s="62">
        <v>1439012</v>
      </c>
      <c r="AH19" s="62"/>
      <c r="AI19" s="62">
        <v>449466</v>
      </c>
      <c r="AJ19" s="114"/>
      <c r="AK19" s="62"/>
      <c r="AL19" s="62"/>
      <c r="AM19" s="62"/>
      <c r="AN19" s="62"/>
      <c r="AO19" s="62"/>
      <c r="AP19" s="62"/>
      <c r="AQ19" s="62"/>
      <c r="AR19" s="62"/>
      <c r="AS19" s="62">
        <v>1244033</v>
      </c>
      <c r="AT19" s="62"/>
      <c r="AU19" s="62"/>
      <c r="AV19" s="62">
        <v>149737</v>
      </c>
      <c r="AW19" s="60"/>
      <c r="AX19" s="62">
        <v>39582</v>
      </c>
      <c r="AY19" s="62"/>
      <c r="AZ19" s="62"/>
      <c r="BA19" s="60"/>
      <c r="BB19" s="60"/>
      <c r="BC19" s="60"/>
      <c r="BD19" s="60"/>
      <c r="BE19" s="60"/>
      <c r="BF19" s="115"/>
      <c r="BG19" s="116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>
        <v>211526</v>
      </c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>
        <v>100000</v>
      </c>
      <c r="DN19" s="62"/>
      <c r="DO19" s="62"/>
      <c r="DP19" s="63">
        <v>42833</v>
      </c>
      <c r="DQ19" s="63"/>
      <c r="DR19" s="62"/>
      <c r="DS19" s="62"/>
      <c r="DT19" s="62"/>
      <c r="DU19" s="62"/>
      <c r="DV19" s="62"/>
      <c r="DW19" s="60"/>
      <c r="DX19" s="60"/>
      <c r="DY19" s="60"/>
      <c r="DZ19" s="60"/>
      <c r="EA19" s="93"/>
      <c r="EB19" s="93"/>
      <c r="EC19" s="93"/>
      <c r="ED19" s="93"/>
      <c r="EE19" s="93"/>
      <c r="EF19" s="93"/>
      <c r="EG19" s="109"/>
      <c r="EH19" s="109"/>
      <c r="EI19" s="109"/>
      <c r="EJ19" s="109"/>
      <c r="EK19" s="109"/>
      <c r="EL19" s="109"/>
      <c r="EM19" s="109"/>
      <c r="EN19" s="109"/>
      <c r="EO19" s="109"/>
      <c r="EP19" s="109"/>
      <c r="EQ19" s="87">
        <v>168119</v>
      </c>
      <c r="ER19" s="87"/>
      <c r="ES19" s="87"/>
    </row>
    <row r="20" spans="1:149" s="3" customFormat="1" x14ac:dyDescent="0.25">
      <c r="A20" s="4">
        <v>820</v>
      </c>
      <c r="B20" s="43" t="s">
        <v>14</v>
      </c>
      <c r="C20" s="75">
        <f t="shared" si="0"/>
        <v>33811414</v>
      </c>
      <c r="D20" s="62">
        <v>30930167</v>
      </c>
      <c r="E20" s="59"/>
      <c r="F20" s="62">
        <v>4356</v>
      </c>
      <c r="G20" s="60"/>
      <c r="H20" s="62"/>
      <c r="I20" s="62">
        <v>723252</v>
      </c>
      <c r="J20" s="3">
        <v>117</v>
      </c>
      <c r="K20" s="3">
        <v>31216</v>
      </c>
      <c r="L20" s="3">
        <v>225814</v>
      </c>
      <c r="N20" s="62">
        <v>216527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>
        <v>65543</v>
      </c>
      <c r="AC20" s="62">
        <v>18517</v>
      </c>
      <c r="AD20" s="62"/>
      <c r="AE20" s="62"/>
      <c r="AF20" s="62"/>
      <c r="AG20" s="62">
        <v>293078</v>
      </c>
      <c r="AH20" s="62"/>
      <c r="AI20" s="62">
        <v>820630</v>
      </c>
      <c r="AJ20" s="114"/>
      <c r="AK20" s="62"/>
      <c r="AL20" s="62"/>
      <c r="AM20" s="62"/>
      <c r="AN20" s="62"/>
      <c r="AO20" s="62"/>
      <c r="AP20" s="62"/>
      <c r="AQ20" s="62"/>
      <c r="AR20" s="62"/>
      <c r="AS20" s="62">
        <v>81577</v>
      </c>
      <c r="AT20" s="62"/>
      <c r="AU20" s="62">
        <v>6840</v>
      </c>
      <c r="AV20" s="62"/>
      <c r="AW20" s="60"/>
      <c r="AX20" s="62">
        <v>150372</v>
      </c>
      <c r="AY20" s="62"/>
      <c r="AZ20" s="62"/>
      <c r="BA20" s="60"/>
      <c r="BB20" s="60"/>
      <c r="BC20" s="60"/>
      <c r="BD20" s="60"/>
      <c r="BE20" s="60"/>
      <c r="BF20" s="115"/>
      <c r="BG20" s="60"/>
      <c r="BH20" s="60"/>
      <c r="BI20" s="60"/>
      <c r="BJ20" s="60"/>
      <c r="BK20" s="60"/>
      <c r="BL20" s="60"/>
      <c r="BM20" s="60"/>
      <c r="BN20" s="60"/>
      <c r="BO20" s="60">
        <v>146255</v>
      </c>
      <c r="BP20" s="60"/>
      <c r="BQ20" s="60"/>
      <c r="BR20" s="60"/>
      <c r="BS20" s="60"/>
      <c r="BT20" s="60"/>
      <c r="BU20" s="60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>
        <v>13132</v>
      </c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>
        <v>26000</v>
      </c>
      <c r="DN20" s="62"/>
      <c r="DO20" s="62"/>
      <c r="DP20" s="63">
        <v>17657</v>
      </c>
      <c r="DQ20" s="63"/>
      <c r="DR20" s="62"/>
      <c r="DS20" s="62"/>
      <c r="DT20" s="62"/>
      <c r="DU20" s="62"/>
      <c r="DV20" s="62"/>
      <c r="DW20" s="60"/>
      <c r="DX20" s="60"/>
      <c r="DY20" s="60"/>
      <c r="DZ20" s="60"/>
      <c r="EA20" s="93"/>
      <c r="EB20" s="93"/>
      <c r="EC20" s="93"/>
      <c r="ED20" s="93"/>
      <c r="EE20" s="93"/>
      <c r="EF20" s="93"/>
      <c r="EG20" s="109"/>
      <c r="EH20" s="109"/>
      <c r="EI20" s="109"/>
      <c r="EJ20" s="109"/>
      <c r="EK20" s="109"/>
      <c r="EL20" s="109"/>
      <c r="EM20" s="109"/>
      <c r="EN20" s="109"/>
      <c r="EO20" s="109"/>
      <c r="EP20" s="109"/>
      <c r="EQ20" s="87">
        <v>40364</v>
      </c>
      <c r="ER20" s="87"/>
      <c r="ES20" s="87"/>
    </row>
    <row r="21" spans="1:149" s="3" customFormat="1" x14ac:dyDescent="0.25">
      <c r="A21" s="4">
        <v>858</v>
      </c>
      <c r="B21" s="43" t="s">
        <v>15</v>
      </c>
      <c r="C21" s="75">
        <f t="shared" si="0"/>
        <v>35565664</v>
      </c>
      <c r="D21" s="62">
        <v>32738914</v>
      </c>
      <c r="E21" s="59"/>
      <c r="F21" s="62"/>
      <c r="G21" s="60"/>
      <c r="H21" s="62"/>
      <c r="I21" s="62">
        <v>1484505</v>
      </c>
      <c r="J21" s="3">
        <v>8643</v>
      </c>
      <c r="N21" s="62">
        <v>209774</v>
      </c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>
        <v>788</v>
      </c>
      <c r="AD21" s="62"/>
      <c r="AE21" s="62"/>
      <c r="AF21" s="62"/>
      <c r="AG21" s="62">
        <v>403884</v>
      </c>
      <c r="AH21" s="62"/>
      <c r="AI21" s="62">
        <v>371783</v>
      </c>
      <c r="AJ21" s="114"/>
      <c r="AK21" s="62"/>
      <c r="AL21" s="62"/>
      <c r="AM21" s="62"/>
      <c r="AN21" s="62"/>
      <c r="AO21" s="62"/>
      <c r="AP21" s="62"/>
      <c r="AQ21" s="62"/>
      <c r="AR21" s="62"/>
      <c r="AS21" s="62">
        <v>187763</v>
      </c>
      <c r="AT21" s="62"/>
      <c r="AU21" s="62"/>
      <c r="AV21" s="62"/>
      <c r="AW21" s="60"/>
      <c r="AX21" s="62"/>
      <c r="AY21" s="62"/>
      <c r="AZ21" s="62"/>
      <c r="BA21" s="60"/>
      <c r="BB21" s="60"/>
      <c r="BC21" s="60"/>
      <c r="BD21" s="60"/>
      <c r="BE21" s="60"/>
      <c r="BF21" s="115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>
        <v>6500</v>
      </c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>
        <v>40196</v>
      </c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>
        <v>26000</v>
      </c>
      <c r="DN21" s="62"/>
      <c r="DO21" s="62"/>
      <c r="DP21" s="63">
        <v>18339</v>
      </c>
      <c r="DQ21" s="63"/>
      <c r="DR21" s="62"/>
      <c r="DS21" s="62"/>
      <c r="DT21" s="62"/>
      <c r="DU21" s="62"/>
      <c r="DV21" s="62"/>
      <c r="DW21" s="60"/>
      <c r="DX21" s="60"/>
      <c r="DY21" s="60"/>
      <c r="DZ21" s="60"/>
      <c r="EA21" s="93"/>
      <c r="EB21" s="93"/>
      <c r="EC21" s="93"/>
      <c r="ED21" s="93"/>
      <c r="EE21" s="93"/>
      <c r="EF21" s="93"/>
      <c r="EG21" s="109"/>
      <c r="EH21" s="109"/>
      <c r="EI21" s="109"/>
      <c r="EJ21" s="109"/>
      <c r="EK21" s="109"/>
      <c r="EL21" s="109"/>
      <c r="EM21" s="109"/>
      <c r="EN21" s="109"/>
      <c r="EO21" s="109"/>
      <c r="EP21" s="109"/>
      <c r="EQ21" s="87">
        <v>68575</v>
      </c>
      <c r="ER21" s="87"/>
      <c r="ES21" s="87"/>
    </row>
    <row r="22" spans="1:149" s="3" customFormat="1" x14ac:dyDescent="0.25">
      <c r="A22" s="4">
        <v>822</v>
      </c>
      <c r="B22" s="43" t="s">
        <v>16</v>
      </c>
      <c r="C22" s="75">
        <f t="shared" si="0"/>
        <v>26670350</v>
      </c>
      <c r="D22" s="62">
        <v>23967865</v>
      </c>
      <c r="E22" s="59"/>
      <c r="F22" s="62">
        <f>316+628+5267</f>
        <v>6211</v>
      </c>
      <c r="G22" s="60"/>
      <c r="H22" s="62"/>
      <c r="I22" s="62">
        <v>595726</v>
      </c>
      <c r="J22" s="3">
        <v>37506</v>
      </c>
      <c r="K22" s="3">
        <v>20658</v>
      </c>
      <c r="L22" s="3">
        <v>212348</v>
      </c>
      <c r="N22" s="62">
        <v>83150</v>
      </c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>
        <v>196539</v>
      </c>
      <c r="AD22" s="62"/>
      <c r="AE22" s="62"/>
      <c r="AF22" s="62"/>
      <c r="AG22" s="62">
        <v>300344</v>
      </c>
      <c r="AH22" s="62"/>
      <c r="AI22" s="62">
        <v>605400</v>
      </c>
      <c r="AK22" s="62"/>
      <c r="AL22" s="62"/>
      <c r="AM22" s="62"/>
      <c r="AN22" s="62"/>
      <c r="AO22" s="62"/>
      <c r="AP22" s="62"/>
      <c r="AQ22" s="62"/>
      <c r="AR22" s="62"/>
      <c r="AS22" s="62">
        <v>105865</v>
      </c>
      <c r="AT22" s="62"/>
      <c r="AU22" s="62">
        <v>8779</v>
      </c>
      <c r="AV22" s="62"/>
      <c r="AW22" s="60"/>
      <c r="AX22" s="62">
        <v>168944</v>
      </c>
      <c r="AY22" s="62"/>
      <c r="AZ22" s="62"/>
      <c r="BA22" s="60"/>
      <c r="BB22" s="60"/>
      <c r="BC22" s="60"/>
      <c r="BD22" s="60"/>
      <c r="BE22" s="60"/>
      <c r="BF22" s="115"/>
      <c r="BG22" s="60"/>
      <c r="BH22" s="116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>
        <v>194000</v>
      </c>
      <c r="CZ22" s="62"/>
      <c r="DA22" s="62">
        <v>39786</v>
      </c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>
        <v>26000</v>
      </c>
      <c r="DN22" s="62"/>
      <c r="DO22" s="62"/>
      <c r="DP22" s="63">
        <v>16501</v>
      </c>
      <c r="DQ22" s="63"/>
      <c r="DR22" s="62"/>
      <c r="DS22" s="62"/>
      <c r="DT22" s="62"/>
      <c r="DU22" s="62"/>
      <c r="DV22" s="62"/>
      <c r="DW22" s="60"/>
      <c r="DX22" s="60"/>
      <c r="DY22" s="60"/>
      <c r="DZ22" s="60"/>
      <c r="EA22" s="93"/>
      <c r="EB22" s="93"/>
      <c r="EC22" s="93"/>
      <c r="ED22" s="93"/>
      <c r="EE22" s="93"/>
      <c r="EF22" s="93"/>
      <c r="EG22" s="109"/>
      <c r="EH22" s="109"/>
      <c r="EI22" s="109"/>
      <c r="EJ22" s="109"/>
      <c r="EK22" s="109"/>
      <c r="EL22" s="109"/>
      <c r="EM22" s="109"/>
      <c r="EN22" s="109"/>
      <c r="EO22" s="109"/>
      <c r="EP22" s="109"/>
      <c r="EQ22" s="87">
        <v>84728</v>
      </c>
      <c r="ER22" s="87"/>
      <c r="ES22" s="87"/>
    </row>
    <row r="23" spans="1:149" s="3" customFormat="1" x14ac:dyDescent="0.25">
      <c r="A23" s="4">
        <v>824</v>
      </c>
      <c r="B23" s="43" t="s">
        <v>17</v>
      </c>
      <c r="C23" s="75">
        <f t="shared" si="0"/>
        <v>29716949</v>
      </c>
      <c r="D23" s="62">
        <v>27846897</v>
      </c>
      <c r="E23" s="59"/>
      <c r="F23" s="62">
        <f>392</f>
        <v>392</v>
      </c>
      <c r="G23" s="60"/>
      <c r="H23" s="62"/>
      <c r="I23" s="62">
        <v>297372</v>
      </c>
      <c r="K23" s="3">
        <v>1897</v>
      </c>
      <c r="L23" s="3">
        <v>1461</v>
      </c>
      <c r="N23" s="62">
        <v>184449</v>
      </c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>
        <v>155600</v>
      </c>
      <c r="AD23" s="62"/>
      <c r="AE23" s="62"/>
      <c r="AF23" s="62"/>
      <c r="AG23" s="62">
        <v>358597</v>
      </c>
      <c r="AH23" s="62"/>
      <c r="AI23" s="62">
        <v>421305</v>
      </c>
      <c r="AJ23" s="114"/>
      <c r="AK23" s="62"/>
      <c r="AL23" s="62">
        <v>4153</v>
      </c>
      <c r="AM23" s="62"/>
      <c r="AN23" s="62"/>
      <c r="AO23" s="62"/>
      <c r="AP23" s="114"/>
      <c r="AQ23" s="62"/>
      <c r="AR23" s="62"/>
      <c r="AS23" s="62">
        <v>180691</v>
      </c>
      <c r="AT23" s="62"/>
      <c r="AU23" s="62"/>
      <c r="AV23" s="62"/>
      <c r="AW23" s="60"/>
      <c r="AX23" s="62">
        <v>46580</v>
      </c>
      <c r="AY23" s="62"/>
      <c r="AZ23" s="62"/>
      <c r="BA23" s="60"/>
      <c r="BB23" s="60"/>
      <c r="BC23" s="60"/>
      <c r="BD23" s="60"/>
      <c r="BE23" s="60"/>
      <c r="BF23" s="115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>
        <v>51119</v>
      </c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>
        <v>26000</v>
      </c>
      <c r="DN23" s="62"/>
      <c r="DO23" s="62"/>
      <c r="DP23" s="63">
        <v>17158</v>
      </c>
      <c r="DQ23" s="63"/>
      <c r="DR23" s="116"/>
      <c r="DS23" s="62"/>
      <c r="DT23" s="62"/>
      <c r="DU23" s="62"/>
      <c r="DV23" s="62"/>
      <c r="DW23" s="60"/>
      <c r="DX23" s="60"/>
      <c r="DY23" s="60"/>
      <c r="DZ23" s="60"/>
      <c r="EA23" s="93"/>
      <c r="EB23" s="93"/>
      <c r="EC23" s="93"/>
      <c r="ED23" s="93"/>
      <c r="EE23" s="93"/>
      <c r="EF23" s="93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  <c r="EQ23" s="87">
        <v>123278</v>
      </c>
      <c r="ER23" s="87"/>
      <c r="ES23" s="87"/>
    </row>
    <row r="24" spans="1:149" s="3" customFormat="1" x14ac:dyDescent="0.25">
      <c r="A24" s="4">
        <v>826</v>
      </c>
      <c r="B24" s="43" t="s">
        <v>111</v>
      </c>
      <c r="C24" s="75">
        <f t="shared" si="0"/>
        <v>38325938</v>
      </c>
      <c r="D24" s="62">
        <v>36251347</v>
      </c>
      <c r="E24" s="59"/>
      <c r="F24" s="62">
        <f>58111+18837+14300+880+7040</f>
        <v>99168</v>
      </c>
      <c r="G24" s="60"/>
      <c r="H24" s="62"/>
      <c r="I24" s="62"/>
      <c r="N24" s="62">
        <v>346527</v>
      </c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>
        <v>79580</v>
      </c>
      <c r="AC24" s="62">
        <v>3091</v>
      </c>
      <c r="AD24" s="62"/>
      <c r="AE24" s="62"/>
      <c r="AF24" s="62"/>
      <c r="AG24" s="62">
        <v>405200</v>
      </c>
      <c r="AH24" s="62"/>
      <c r="AI24" s="62">
        <v>462704</v>
      </c>
      <c r="AJ24" s="114"/>
      <c r="AK24" s="62"/>
      <c r="AL24" s="62"/>
      <c r="AM24" s="62"/>
      <c r="AN24" s="62"/>
      <c r="AO24" s="62"/>
      <c r="AP24" s="62"/>
      <c r="AQ24" s="62"/>
      <c r="AR24" s="62"/>
      <c r="AS24" s="62">
        <v>275515</v>
      </c>
      <c r="AT24" s="62"/>
      <c r="AU24" s="62">
        <v>33058</v>
      </c>
      <c r="AV24" s="62">
        <v>40935</v>
      </c>
      <c r="AW24" s="60"/>
      <c r="AX24" s="62">
        <v>126000</v>
      </c>
      <c r="AY24" s="62"/>
      <c r="AZ24" s="62"/>
      <c r="BA24" s="60"/>
      <c r="BB24" s="60"/>
      <c r="BC24" s="60"/>
      <c r="BD24" s="60"/>
      <c r="BE24" s="60"/>
      <c r="BF24" s="115"/>
      <c r="BG24" s="60"/>
      <c r="BH24" s="116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>
        <v>679</v>
      </c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>
        <v>62490</v>
      </c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>
        <v>26000</v>
      </c>
      <c r="DN24" s="62">
        <v>14</v>
      </c>
      <c r="DO24" s="62"/>
      <c r="DP24" s="63">
        <v>18805</v>
      </c>
      <c r="DQ24" s="63"/>
      <c r="DR24" s="62"/>
      <c r="DS24" s="62"/>
      <c r="DT24" s="62"/>
      <c r="DU24" s="62"/>
      <c r="DV24" s="62"/>
      <c r="DW24" s="60"/>
      <c r="DX24" s="60"/>
      <c r="DY24" s="60"/>
      <c r="DZ24" s="60"/>
      <c r="EA24" s="93"/>
      <c r="EB24" s="93"/>
      <c r="EC24" s="93"/>
      <c r="ED24" s="93"/>
      <c r="EE24" s="93"/>
      <c r="EF24" s="93"/>
      <c r="EG24" s="109"/>
      <c r="EH24" s="109"/>
      <c r="EI24" s="109"/>
      <c r="EJ24" s="109"/>
      <c r="EK24" s="109"/>
      <c r="EL24" s="109"/>
      <c r="EM24" s="109"/>
      <c r="EN24" s="109"/>
      <c r="EO24" s="109"/>
      <c r="EP24" s="109"/>
      <c r="EQ24" s="87">
        <v>94825</v>
      </c>
      <c r="ER24" s="87"/>
      <c r="ES24" s="87"/>
    </row>
    <row r="25" spans="1:149" s="3" customFormat="1" x14ac:dyDescent="0.25">
      <c r="A25" s="4">
        <v>828</v>
      </c>
      <c r="B25" s="43" t="s">
        <v>18</v>
      </c>
      <c r="C25" s="75">
        <f t="shared" si="0"/>
        <v>48114805</v>
      </c>
      <c r="D25" s="62">
        <v>46026300</v>
      </c>
      <c r="E25" s="59"/>
      <c r="F25" s="62">
        <f>28073+4376+14382+9967+5280</f>
        <v>62078</v>
      </c>
      <c r="G25" s="60"/>
      <c r="H25" s="62"/>
      <c r="I25" s="62">
        <v>207710</v>
      </c>
      <c r="J25" s="3">
        <v>3664</v>
      </c>
      <c r="N25" s="62">
        <v>220326</v>
      </c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>
        <v>481376</v>
      </c>
      <c r="AD25" s="62"/>
      <c r="AE25" s="62"/>
      <c r="AF25" s="62"/>
      <c r="AG25" s="62">
        <v>496267</v>
      </c>
      <c r="AH25" s="62"/>
      <c r="AI25" s="62">
        <v>28598</v>
      </c>
      <c r="AJ25" s="114"/>
      <c r="AK25" s="62"/>
      <c r="AL25" s="62"/>
      <c r="AM25" s="62"/>
      <c r="AN25" s="62"/>
      <c r="AO25" s="62"/>
      <c r="AP25" s="62"/>
      <c r="AQ25" s="62"/>
      <c r="AR25" s="62"/>
      <c r="AS25" s="62">
        <v>272542</v>
      </c>
      <c r="AT25" s="62"/>
      <c r="AU25" s="62"/>
      <c r="AV25" s="62"/>
      <c r="AW25" s="60"/>
      <c r="AX25" s="62">
        <v>45545</v>
      </c>
      <c r="AY25" s="62"/>
      <c r="AZ25" s="62"/>
      <c r="BA25" s="60"/>
      <c r="BB25" s="60"/>
      <c r="BC25" s="60"/>
      <c r="BD25" s="60"/>
      <c r="BE25" s="114"/>
      <c r="BF25" s="115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>
        <v>62468</v>
      </c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>
        <v>44314</v>
      </c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>
        <v>26000</v>
      </c>
      <c r="DN25" s="62"/>
      <c r="DO25" s="62"/>
      <c r="DP25" s="63">
        <v>20618</v>
      </c>
      <c r="DQ25" s="63"/>
      <c r="DR25" s="62"/>
      <c r="DS25" s="62"/>
      <c r="DT25" s="62"/>
      <c r="DU25" s="62"/>
      <c r="DV25" s="62"/>
      <c r="DW25" s="60"/>
      <c r="DX25" s="60"/>
      <c r="DY25" s="60"/>
      <c r="DZ25" s="60"/>
      <c r="EA25" s="93"/>
      <c r="EB25" s="93"/>
      <c r="EC25" s="93"/>
      <c r="ED25" s="93"/>
      <c r="EE25" s="93"/>
      <c r="EF25" s="93"/>
      <c r="EG25" s="109"/>
      <c r="EH25" s="109"/>
      <c r="EI25" s="109"/>
      <c r="EJ25" s="109"/>
      <c r="EK25" s="109"/>
      <c r="EL25" s="109"/>
      <c r="EM25" s="109"/>
      <c r="EN25" s="109"/>
      <c r="EO25" s="109"/>
      <c r="EP25" s="109"/>
      <c r="EQ25" s="87">
        <v>116999</v>
      </c>
      <c r="ER25" s="87"/>
      <c r="ES25" s="87"/>
    </row>
    <row r="26" spans="1:149" s="3" customFormat="1" x14ac:dyDescent="0.25">
      <c r="A26" s="4">
        <v>830</v>
      </c>
      <c r="B26" s="43" t="s">
        <v>19</v>
      </c>
      <c r="C26" s="75">
        <f t="shared" si="0"/>
        <v>19713852</v>
      </c>
      <c r="D26" s="62">
        <v>17017347</v>
      </c>
      <c r="E26" s="59"/>
      <c r="F26" s="62"/>
      <c r="G26" s="60"/>
      <c r="H26" s="62"/>
      <c r="I26" s="62">
        <v>448225</v>
      </c>
      <c r="J26" s="3">
        <v>28947</v>
      </c>
      <c r="L26" s="3">
        <v>25019</v>
      </c>
      <c r="N26" s="62">
        <v>170520</v>
      </c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>
        <v>43774</v>
      </c>
      <c r="AC26" s="62">
        <v>1099</v>
      </c>
      <c r="AD26" s="62"/>
      <c r="AE26" s="62"/>
      <c r="AF26" s="62"/>
      <c r="AG26" s="62">
        <v>237369</v>
      </c>
      <c r="AH26" s="62"/>
      <c r="AI26" s="62">
        <v>971988</v>
      </c>
      <c r="AJ26" s="114"/>
      <c r="AK26" s="62"/>
      <c r="AL26" s="62"/>
      <c r="AM26" s="62"/>
      <c r="AN26" s="62"/>
      <c r="AO26" s="62"/>
      <c r="AP26" s="62"/>
      <c r="AQ26" s="62"/>
      <c r="AR26" s="62"/>
      <c r="AS26" s="62">
        <v>140005</v>
      </c>
      <c r="AT26" s="62"/>
      <c r="AU26" s="62"/>
      <c r="AV26" s="62"/>
      <c r="AW26" s="60"/>
      <c r="AX26" s="62">
        <v>180160</v>
      </c>
      <c r="AY26" s="62"/>
      <c r="AZ26" s="62"/>
      <c r="BA26" s="60"/>
      <c r="BB26" s="60"/>
      <c r="BC26" s="60"/>
      <c r="BD26" s="60"/>
      <c r="BE26" s="60"/>
      <c r="BF26" s="115"/>
      <c r="BG26" s="60"/>
      <c r="BH26" s="60"/>
      <c r="BI26" s="60"/>
      <c r="BJ26" s="60"/>
      <c r="BK26" s="60"/>
      <c r="BL26" s="60"/>
      <c r="BM26" s="60"/>
      <c r="BN26" s="60"/>
      <c r="BO26" s="60">
        <f>143849+139685</f>
        <v>283534</v>
      </c>
      <c r="BP26" s="60"/>
      <c r="BQ26" s="60"/>
      <c r="BR26" s="60"/>
      <c r="BS26" s="60"/>
      <c r="BT26" s="60"/>
      <c r="BU26" s="60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>
        <v>30611</v>
      </c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>
        <v>26000</v>
      </c>
      <c r="DN26" s="62"/>
      <c r="DO26" s="62"/>
      <c r="DP26" s="63">
        <v>14796</v>
      </c>
      <c r="DQ26" s="63"/>
      <c r="DR26" s="62"/>
      <c r="DS26" s="62"/>
      <c r="DT26" s="62"/>
      <c r="DU26" s="62"/>
      <c r="DV26" s="62"/>
      <c r="DW26" s="60"/>
      <c r="DX26" s="60"/>
      <c r="DY26" s="60"/>
      <c r="DZ26" s="60"/>
      <c r="EA26" s="93"/>
      <c r="EB26" s="93"/>
      <c r="EC26" s="93"/>
      <c r="ED26" s="93"/>
      <c r="EE26" s="93"/>
      <c r="EF26" s="93"/>
      <c r="EG26" s="109"/>
      <c r="EH26" s="109"/>
      <c r="EI26" s="109"/>
      <c r="EJ26" s="109"/>
      <c r="EK26" s="109"/>
      <c r="EL26" s="109"/>
      <c r="EM26" s="109"/>
      <c r="EN26" s="109"/>
      <c r="EO26" s="109"/>
      <c r="EP26" s="109"/>
      <c r="EQ26" s="87">
        <v>94458</v>
      </c>
      <c r="ER26" s="87"/>
      <c r="ES26" s="87"/>
    </row>
    <row r="27" spans="1:149" s="3" customFormat="1" x14ac:dyDescent="0.25">
      <c r="A27" s="4">
        <v>832</v>
      </c>
      <c r="B27" s="43" t="s">
        <v>20</v>
      </c>
      <c r="C27" s="75">
        <f t="shared" si="0"/>
        <v>107133890</v>
      </c>
      <c r="D27" s="62">
        <v>98283565</v>
      </c>
      <c r="E27" s="59"/>
      <c r="F27" s="62">
        <f>17219+3859</f>
        <v>21078</v>
      </c>
      <c r="G27" s="60"/>
      <c r="H27" s="62"/>
      <c r="I27" s="62">
        <v>3260069</v>
      </c>
      <c r="J27" s="3">
        <v>83802</v>
      </c>
      <c r="K27" s="3">
        <v>362048</v>
      </c>
      <c r="L27" s="3">
        <v>662570</v>
      </c>
      <c r="N27" s="62">
        <v>984712</v>
      </c>
      <c r="O27" s="62"/>
      <c r="P27" s="62"/>
      <c r="Q27" s="62"/>
      <c r="R27" s="62"/>
      <c r="S27" s="62"/>
      <c r="U27" s="62"/>
      <c r="V27" s="62"/>
      <c r="W27" s="62"/>
      <c r="X27" s="62"/>
      <c r="Y27" s="62"/>
      <c r="Z27" s="62"/>
      <c r="AA27" s="62">
        <v>145000</v>
      </c>
      <c r="AB27" s="62"/>
      <c r="AC27" s="62"/>
      <c r="AD27" s="62"/>
      <c r="AE27" s="62"/>
      <c r="AF27" s="62"/>
      <c r="AG27" s="62">
        <v>1207443</v>
      </c>
      <c r="AH27" s="62"/>
      <c r="AI27" s="62">
        <v>804763</v>
      </c>
      <c r="AJ27" s="62"/>
      <c r="AK27" s="62"/>
      <c r="AL27" s="62"/>
      <c r="AM27" s="62"/>
      <c r="AN27" s="62"/>
      <c r="AO27" s="62"/>
      <c r="AP27" s="62"/>
      <c r="AQ27" s="62"/>
      <c r="AR27" s="62"/>
      <c r="AS27" s="62">
        <v>583788</v>
      </c>
      <c r="AT27" s="62"/>
      <c r="AU27" s="62"/>
      <c r="AV27" s="62">
        <v>47555</v>
      </c>
      <c r="AW27" s="60"/>
      <c r="AX27" s="62">
        <v>139812</v>
      </c>
      <c r="AY27" s="62"/>
      <c r="AZ27" s="62"/>
      <c r="BA27" s="60"/>
      <c r="BB27" s="60"/>
      <c r="BC27" s="60"/>
      <c r="BD27" s="60"/>
      <c r="BE27" s="60"/>
      <c r="BF27" s="115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>
        <v>22467</v>
      </c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>
        <v>105273</v>
      </c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>
        <v>100000</v>
      </c>
      <c r="DN27" s="62"/>
      <c r="DO27" s="62"/>
      <c r="DP27" s="63">
        <v>31545</v>
      </c>
      <c r="DQ27" s="63"/>
      <c r="DR27" s="62"/>
      <c r="DS27" s="62"/>
      <c r="DT27" s="62"/>
      <c r="DU27" s="62"/>
      <c r="DV27" s="62"/>
      <c r="DW27" s="60"/>
      <c r="DX27" s="60"/>
      <c r="DY27" s="60"/>
      <c r="DZ27" s="60"/>
      <c r="EA27" s="93"/>
      <c r="EB27" s="93"/>
      <c r="EC27" s="93"/>
      <c r="ED27" s="93"/>
      <c r="EE27" s="93"/>
      <c r="EF27" s="93"/>
      <c r="EG27" s="109"/>
      <c r="EH27" s="109"/>
      <c r="EI27" s="109"/>
      <c r="EJ27" s="109"/>
      <c r="EK27" s="109"/>
      <c r="EL27" s="109"/>
      <c r="EM27" s="109"/>
      <c r="EN27" s="109"/>
      <c r="EO27" s="109"/>
      <c r="EP27" s="109"/>
      <c r="EQ27" s="87">
        <v>288400</v>
      </c>
      <c r="ER27" s="87"/>
      <c r="ES27" s="87"/>
    </row>
    <row r="28" spans="1:149" s="3" customFormat="1" x14ac:dyDescent="0.25">
      <c r="A28" s="4">
        <v>834</v>
      </c>
      <c r="B28" s="43" t="s">
        <v>21</v>
      </c>
      <c r="C28" s="75">
        <f t="shared" si="0"/>
        <v>76562145</v>
      </c>
      <c r="D28" s="62">
        <v>72080108</v>
      </c>
      <c r="E28" s="59"/>
      <c r="F28" s="62">
        <f>41074+10340+18397+3025+2888+18845</f>
        <v>94569</v>
      </c>
      <c r="G28" s="60"/>
      <c r="H28" s="62"/>
      <c r="I28" s="62">
        <v>1046654</v>
      </c>
      <c r="K28" s="3">
        <v>11399</v>
      </c>
      <c r="L28" s="3">
        <v>26202</v>
      </c>
      <c r="N28" s="62">
        <v>703185</v>
      </c>
      <c r="O28" s="62"/>
      <c r="P28" s="62"/>
      <c r="Q28" s="62">
        <v>1250</v>
      </c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>
        <v>69537</v>
      </c>
      <c r="AC28" s="62">
        <v>231065</v>
      </c>
      <c r="AD28" s="62"/>
      <c r="AE28" s="62"/>
      <c r="AF28" s="62"/>
      <c r="AG28" s="62">
        <v>771313</v>
      </c>
      <c r="AH28" s="62"/>
      <c r="AI28" s="62"/>
      <c r="AJ28" s="114"/>
      <c r="AK28" s="62"/>
      <c r="AL28" s="62">
        <v>7030</v>
      </c>
      <c r="AM28" s="62"/>
      <c r="AN28" s="62"/>
      <c r="AO28" s="62"/>
      <c r="AP28" s="62"/>
      <c r="AQ28" s="62"/>
      <c r="AR28" s="62"/>
      <c r="AS28" s="62">
        <v>342095</v>
      </c>
      <c r="AT28" s="62"/>
      <c r="AU28" s="62">
        <v>6634</v>
      </c>
      <c r="AV28" s="62">
        <v>57664</v>
      </c>
      <c r="AW28" s="60"/>
      <c r="AX28" s="62">
        <v>111914</v>
      </c>
      <c r="AY28" s="62"/>
      <c r="AZ28" s="62"/>
      <c r="BA28" s="60"/>
      <c r="BB28" s="60"/>
      <c r="BC28" s="60"/>
      <c r="BD28" s="60"/>
      <c r="BE28" s="60"/>
      <c r="BF28" s="115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>
        <v>418031</v>
      </c>
      <c r="CO28" s="62"/>
      <c r="CP28" s="62">
        <v>129398</v>
      </c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>
        <v>78924</v>
      </c>
      <c r="DB28" s="62"/>
      <c r="DC28" s="62"/>
      <c r="DD28" s="62"/>
      <c r="DE28" s="62"/>
      <c r="DF28" s="114"/>
      <c r="DG28" s="62"/>
      <c r="DH28" s="62"/>
      <c r="DI28" s="62"/>
      <c r="DJ28" s="62"/>
      <c r="DK28" s="62"/>
      <c r="DL28" s="62"/>
      <c r="DM28" s="62">
        <v>26000</v>
      </c>
      <c r="DN28" s="62"/>
      <c r="DO28" s="62"/>
      <c r="DP28" s="63">
        <v>25721</v>
      </c>
      <c r="DQ28" s="63"/>
      <c r="DR28" s="62"/>
      <c r="DS28" s="62"/>
      <c r="DT28" s="62"/>
      <c r="DU28" s="62"/>
      <c r="DV28" s="62"/>
      <c r="DW28" s="60"/>
      <c r="DX28" s="60"/>
      <c r="DY28" s="60"/>
      <c r="DZ28" s="60"/>
      <c r="EA28" s="93"/>
      <c r="EB28" s="93"/>
      <c r="EC28" s="93"/>
      <c r="ED28" s="93"/>
      <c r="EE28" s="93"/>
      <c r="EF28" s="93"/>
      <c r="EG28" s="109"/>
      <c r="EH28" s="109"/>
      <c r="EI28" s="109"/>
      <c r="EJ28" s="109"/>
      <c r="EK28" s="109"/>
      <c r="EL28" s="109"/>
      <c r="EM28" s="109"/>
      <c r="EN28" s="109"/>
      <c r="EO28" s="109"/>
      <c r="EP28" s="109"/>
      <c r="EQ28" s="87">
        <v>323452</v>
      </c>
      <c r="ER28" s="87"/>
      <c r="ES28" s="87"/>
    </row>
    <row r="29" spans="1:149" s="3" customFormat="1" x14ac:dyDescent="0.25">
      <c r="A29" s="4">
        <v>836</v>
      </c>
      <c r="B29" s="43" t="s">
        <v>121</v>
      </c>
      <c r="C29" s="75">
        <f t="shared" si="0"/>
        <v>56739544</v>
      </c>
      <c r="D29" s="62">
        <v>52366338</v>
      </c>
      <c r="E29" s="59"/>
      <c r="F29" s="62">
        <f>95440+85836+4917</f>
        <v>186193</v>
      </c>
      <c r="G29" s="116"/>
      <c r="H29" s="62"/>
      <c r="I29" s="62">
        <v>1064004</v>
      </c>
      <c r="J29" s="3">
        <v>54202</v>
      </c>
      <c r="K29" s="3">
        <v>95131</v>
      </c>
      <c r="L29" s="3">
        <v>472570</v>
      </c>
      <c r="N29" s="62">
        <v>273086</v>
      </c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>
        <v>132050</v>
      </c>
      <c r="AD29" s="62"/>
      <c r="AE29" s="62"/>
      <c r="AF29" s="62"/>
      <c r="AG29" s="62">
        <v>569889</v>
      </c>
      <c r="AH29" s="62"/>
      <c r="AI29" s="62">
        <v>307767</v>
      </c>
      <c r="AJ29" s="114"/>
      <c r="AK29" s="62"/>
      <c r="AL29" s="62"/>
      <c r="AM29" s="62"/>
      <c r="AN29" s="62"/>
      <c r="AO29" s="62"/>
      <c r="AP29" s="62"/>
      <c r="AQ29" s="62"/>
      <c r="AR29" s="62"/>
      <c r="AS29" s="62">
        <v>276264</v>
      </c>
      <c r="AT29" s="62"/>
      <c r="AU29" s="62">
        <v>28694</v>
      </c>
      <c r="AV29" s="62"/>
      <c r="AW29" s="60"/>
      <c r="AX29" s="62">
        <v>148163</v>
      </c>
      <c r="AY29" s="62"/>
      <c r="AZ29" s="62"/>
      <c r="BA29" s="60"/>
      <c r="BB29" s="60"/>
      <c r="BC29" s="60"/>
      <c r="BD29" s="60"/>
      <c r="BE29" s="60"/>
      <c r="BF29" s="115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2">
        <v>432405</v>
      </c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>
        <v>33963</v>
      </c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>
        <v>54423</v>
      </c>
      <c r="DB29" s="62"/>
      <c r="DC29" s="62"/>
      <c r="DD29" s="62"/>
      <c r="DE29" s="62"/>
      <c r="DF29"/>
      <c r="DG29" s="62"/>
      <c r="DH29" s="62"/>
      <c r="DI29" s="62"/>
      <c r="DJ29" s="62"/>
      <c r="DK29" s="62"/>
      <c r="DL29" s="62"/>
      <c r="DM29" s="62">
        <v>26000</v>
      </c>
      <c r="DN29" s="62"/>
      <c r="DO29" s="62"/>
      <c r="DP29" s="63">
        <v>20780</v>
      </c>
      <c r="DQ29" s="63"/>
      <c r="DR29" s="62"/>
      <c r="DS29" s="62"/>
      <c r="DT29" s="62"/>
      <c r="DU29" s="62"/>
      <c r="DV29" s="62"/>
      <c r="DW29" s="60"/>
      <c r="DX29" s="60"/>
      <c r="DY29" s="60"/>
      <c r="DZ29" s="60"/>
      <c r="EA29" s="93"/>
      <c r="EB29" s="93"/>
      <c r="EC29" s="93"/>
      <c r="ED29" s="93"/>
      <c r="EE29" s="93"/>
      <c r="EF29" s="93"/>
      <c r="EG29" s="109"/>
      <c r="EH29" s="109"/>
      <c r="EI29" s="109"/>
      <c r="EJ29" s="109"/>
      <c r="EK29" s="109"/>
      <c r="EL29" s="109"/>
      <c r="EM29" s="109"/>
      <c r="EN29" s="109"/>
      <c r="EO29" s="109"/>
      <c r="EP29" s="109"/>
      <c r="EQ29" s="87">
        <v>197622</v>
      </c>
      <c r="ER29" s="87"/>
      <c r="ES29" s="87"/>
    </row>
    <row r="30" spans="1:149" s="3" customFormat="1" x14ac:dyDescent="0.25">
      <c r="A30" s="4">
        <v>838</v>
      </c>
      <c r="B30" s="43" t="s">
        <v>23</v>
      </c>
      <c r="C30" s="75">
        <f t="shared" si="0"/>
        <v>101871007</v>
      </c>
      <c r="D30" s="62">
        <v>95098902</v>
      </c>
      <c r="E30" s="59"/>
      <c r="F30" s="62">
        <f>11880+440+3520</f>
        <v>15840</v>
      </c>
      <c r="G30" s="60"/>
      <c r="H30" s="62"/>
      <c r="I30" s="62">
        <v>1396802</v>
      </c>
      <c r="J30" s="3">
        <v>1676</v>
      </c>
      <c r="K30" s="3">
        <v>212823</v>
      </c>
      <c r="L30" s="3">
        <v>1</v>
      </c>
      <c r="N30" s="62">
        <v>771562</v>
      </c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>
        <v>44273</v>
      </c>
      <c r="AC30" s="62">
        <v>11823</v>
      </c>
      <c r="AD30" s="62"/>
      <c r="AE30" s="62"/>
      <c r="AF30" s="62"/>
      <c r="AG30" s="62">
        <v>846987</v>
      </c>
      <c r="AH30" s="62"/>
      <c r="AI30" s="62">
        <v>673647</v>
      </c>
      <c r="AJ30" s="114"/>
      <c r="AK30" s="62"/>
      <c r="AL30" s="62"/>
      <c r="AM30" s="62"/>
      <c r="AN30" s="62"/>
      <c r="AO30" s="62"/>
      <c r="AP30" s="114"/>
      <c r="AQ30" s="62"/>
      <c r="AR30" s="62"/>
      <c r="AS30" s="62">
        <v>715411</v>
      </c>
      <c r="AT30" s="62"/>
      <c r="AU30" s="62">
        <v>11988</v>
      </c>
      <c r="AV30" s="62">
        <v>92831</v>
      </c>
      <c r="AW30" s="60"/>
      <c r="AX30" s="62"/>
      <c r="AY30" s="62">
        <v>54079</v>
      </c>
      <c r="AZ30" s="62"/>
      <c r="BA30" s="60"/>
      <c r="BB30" s="60"/>
      <c r="BC30" s="60"/>
      <c r="BD30" s="60"/>
      <c r="BE30" s="60"/>
      <c r="BF30" s="115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>
        <v>494335</v>
      </c>
      <c r="CQ30" s="62"/>
      <c r="CR30" s="62"/>
      <c r="CS30" s="62"/>
      <c r="CT30" s="62"/>
      <c r="CU30" s="62"/>
      <c r="CV30" s="62"/>
      <c r="CW30" s="62"/>
      <c r="CX30" s="62"/>
      <c r="CY30" s="62">
        <v>194000</v>
      </c>
      <c r="CZ30" s="62"/>
      <c r="DA30" s="62">
        <v>46482</v>
      </c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>
        <v>100000</v>
      </c>
      <c r="DN30" s="62"/>
      <c r="DO30" s="62"/>
      <c r="DP30" s="63">
        <v>30573</v>
      </c>
      <c r="DQ30" s="63"/>
      <c r="DR30" s="62"/>
      <c r="DS30" s="62"/>
      <c r="DT30" s="62"/>
      <c r="DU30" s="62"/>
      <c r="DV30" s="62"/>
      <c r="DW30" s="60"/>
      <c r="DX30" s="60"/>
      <c r="DY30" s="60"/>
      <c r="DZ30" s="60"/>
      <c r="EA30" s="93">
        <v>827298</v>
      </c>
      <c r="EB30" s="93"/>
      <c r="EC30" s="93"/>
      <c r="ED30" s="114"/>
      <c r="EE30" s="93"/>
      <c r="EF30" s="93"/>
      <c r="EG30" s="109"/>
      <c r="EH30" s="109"/>
      <c r="EI30" s="109"/>
      <c r="EJ30" s="109"/>
      <c r="EK30" s="109"/>
      <c r="EL30" s="109"/>
      <c r="EM30" s="109"/>
      <c r="EN30" s="109"/>
      <c r="EO30" s="109"/>
      <c r="EP30" s="109"/>
      <c r="EQ30" s="87">
        <v>229674</v>
      </c>
      <c r="ER30" s="87"/>
      <c r="ES30" s="87"/>
    </row>
    <row r="31" spans="1:149" s="3" customFormat="1" x14ac:dyDescent="0.25">
      <c r="A31" s="4">
        <v>840</v>
      </c>
      <c r="B31" s="43" t="s">
        <v>24</v>
      </c>
      <c r="C31" s="75">
        <f t="shared" si="0"/>
        <v>12142920</v>
      </c>
      <c r="D31" s="62">
        <v>10914104</v>
      </c>
      <c r="E31" s="59"/>
      <c r="F31" s="62">
        <f>17380+550</f>
        <v>17930</v>
      </c>
      <c r="G31" s="60"/>
      <c r="H31" s="62"/>
      <c r="I31" s="62">
        <v>290463</v>
      </c>
      <c r="J31" s="3">
        <v>20261</v>
      </c>
      <c r="L31" s="3">
        <v>52841</v>
      </c>
      <c r="N31" s="62">
        <v>71754</v>
      </c>
      <c r="O31" s="62"/>
      <c r="P31" s="62"/>
      <c r="Q31" s="62">
        <v>1250</v>
      </c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>
        <v>108458</v>
      </c>
      <c r="AH31" s="62"/>
      <c r="AI31" s="62">
        <v>131919</v>
      </c>
      <c r="AJ31" s="114"/>
      <c r="AK31" s="62"/>
      <c r="AL31" s="62"/>
      <c r="AM31" s="62"/>
      <c r="AN31" s="62"/>
      <c r="AO31" s="62"/>
      <c r="AP31" s="62"/>
      <c r="AQ31" s="62"/>
      <c r="AR31" s="62"/>
      <c r="AS31" s="62">
        <v>71478</v>
      </c>
      <c r="AT31" s="62"/>
      <c r="AU31" s="62"/>
      <c r="AV31" s="62"/>
      <c r="AW31" s="60">
        <v>225000</v>
      </c>
      <c r="AX31" s="62">
        <v>92596</v>
      </c>
      <c r="AY31" s="62"/>
      <c r="AZ31" s="62"/>
      <c r="BA31" s="60"/>
      <c r="BB31" s="60"/>
      <c r="BC31" s="60"/>
      <c r="BD31" s="60"/>
      <c r="BE31" s="60"/>
      <c r="BF31" s="115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>
        <v>28438</v>
      </c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>
        <v>10400</v>
      </c>
      <c r="DN31" s="62"/>
      <c r="DO31" s="62"/>
      <c r="DP31" s="63">
        <v>13675</v>
      </c>
      <c r="DQ31" s="63"/>
      <c r="DR31" s="62"/>
      <c r="DS31" s="62"/>
      <c r="DT31" s="62"/>
      <c r="DU31" s="62"/>
      <c r="DV31" s="62"/>
      <c r="DW31" s="60"/>
      <c r="DX31" s="60"/>
      <c r="DY31" s="60"/>
      <c r="DZ31" s="60"/>
      <c r="EA31" s="93"/>
      <c r="EB31" s="93"/>
      <c r="EC31" s="93"/>
      <c r="ED31" s="93"/>
      <c r="EE31" s="93"/>
      <c r="EF31" s="93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87">
        <v>92353</v>
      </c>
      <c r="ER31" s="87"/>
      <c r="ES31" s="87"/>
    </row>
    <row r="32" spans="1:149" s="3" customFormat="1" x14ac:dyDescent="0.25">
      <c r="A32" s="4">
        <v>842</v>
      </c>
      <c r="B32" s="43" t="s">
        <v>25</v>
      </c>
      <c r="C32" s="75">
        <f t="shared" si="0"/>
        <v>13082057</v>
      </c>
      <c r="D32" s="62">
        <v>12103186</v>
      </c>
      <c r="E32" s="59"/>
      <c r="F32" s="62">
        <v>9994</v>
      </c>
      <c r="G32" s="60"/>
      <c r="H32" s="62"/>
      <c r="I32" s="62">
        <v>15420</v>
      </c>
      <c r="J32" s="3">
        <v>2953</v>
      </c>
      <c r="K32" s="3">
        <v>14545</v>
      </c>
      <c r="L32" s="3">
        <v>26</v>
      </c>
      <c r="N32" s="62">
        <v>102987</v>
      </c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>
        <v>212825</v>
      </c>
      <c r="AH32" s="62"/>
      <c r="AI32" s="62">
        <v>301218</v>
      </c>
      <c r="AJ32" s="114"/>
      <c r="AK32" s="62"/>
      <c r="AL32" s="62"/>
      <c r="AM32" s="62"/>
      <c r="AN32" s="62"/>
      <c r="AO32" s="62"/>
      <c r="AP32" s="62"/>
      <c r="AQ32" s="62"/>
      <c r="AR32" s="62"/>
      <c r="AS32" s="62">
        <v>43454</v>
      </c>
      <c r="AT32" s="62"/>
      <c r="AU32" s="62"/>
      <c r="AV32" s="62"/>
      <c r="AW32" s="60"/>
      <c r="AX32" s="62">
        <v>114001</v>
      </c>
      <c r="AY32" s="62"/>
      <c r="AZ32" s="62"/>
      <c r="BA32" s="60"/>
      <c r="BB32" s="60"/>
      <c r="BC32" s="60"/>
      <c r="BD32" s="60"/>
      <c r="BE32" s="60"/>
      <c r="BF32" s="115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>
        <v>23047</v>
      </c>
      <c r="DB32" s="62"/>
      <c r="DC32" s="62"/>
      <c r="DD32" s="62"/>
      <c r="DE32" s="62"/>
      <c r="DF32" s="62"/>
      <c r="DG32" s="62">
        <v>63422</v>
      </c>
      <c r="DH32" s="62">
        <v>3000</v>
      </c>
      <c r="DI32" s="62"/>
      <c r="DJ32" s="62"/>
      <c r="DK32" s="62"/>
      <c r="DL32" s="114"/>
      <c r="DM32" s="62">
        <v>26000</v>
      </c>
      <c r="DN32" s="62"/>
      <c r="DO32" s="62"/>
      <c r="DP32" s="63">
        <v>14104</v>
      </c>
      <c r="DQ32" s="63"/>
      <c r="DR32" s="62"/>
      <c r="DS32" s="62"/>
      <c r="DT32" s="62"/>
      <c r="DU32" s="62"/>
      <c r="DV32" s="62"/>
      <c r="DW32" s="60"/>
      <c r="DX32" s="60"/>
      <c r="DY32" s="60"/>
      <c r="DZ32" s="60"/>
      <c r="EA32" s="93"/>
      <c r="EB32" s="93"/>
      <c r="EC32" s="93"/>
      <c r="ED32" s="93"/>
      <c r="EE32" s="93"/>
      <c r="EF32" s="93"/>
      <c r="EG32" s="109"/>
      <c r="EH32" s="109"/>
      <c r="EI32" s="109"/>
      <c r="EJ32" s="109"/>
      <c r="EK32" s="109"/>
      <c r="EL32" s="109"/>
      <c r="EM32" s="109"/>
      <c r="EN32" s="109"/>
      <c r="EO32" s="109"/>
      <c r="EP32" s="109"/>
      <c r="EQ32" s="87">
        <v>31875</v>
      </c>
      <c r="ER32" s="87"/>
      <c r="ES32" s="87"/>
    </row>
    <row r="33" spans="1:149" s="3" customFormat="1" x14ac:dyDescent="0.25">
      <c r="A33" s="4">
        <v>844</v>
      </c>
      <c r="B33" s="43" t="s">
        <v>26</v>
      </c>
      <c r="C33" s="75">
        <f t="shared" si="0"/>
        <v>20873369</v>
      </c>
      <c r="D33" s="62">
        <v>18711110</v>
      </c>
      <c r="E33" s="59"/>
      <c r="F33" s="62">
        <f>7744+7616</f>
        <v>15360</v>
      </c>
      <c r="G33" s="60"/>
      <c r="H33" s="62"/>
      <c r="I33" s="62">
        <v>543883</v>
      </c>
      <c r="J33" s="3">
        <v>3592</v>
      </c>
      <c r="K33" s="3">
        <v>2013</v>
      </c>
      <c r="L33" s="3">
        <v>138936</v>
      </c>
      <c r="N33" s="62">
        <v>215261</v>
      </c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>
        <v>193048</v>
      </c>
      <c r="AC33" s="62">
        <v>247703</v>
      </c>
      <c r="AD33" s="62"/>
      <c r="AE33" s="62"/>
      <c r="AF33" s="62"/>
      <c r="AG33" s="62">
        <v>205881</v>
      </c>
      <c r="AH33" s="62"/>
      <c r="AI33" s="62">
        <v>235816</v>
      </c>
      <c r="AJ33" s="114"/>
      <c r="AK33" s="62"/>
      <c r="AL33" s="62"/>
      <c r="AM33" s="62"/>
      <c r="AN33" s="62"/>
      <c r="AO33" s="62"/>
      <c r="AP33" s="62"/>
      <c r="AQ33" s="62"/>
      <c r="AR33" s="62"/>
      <c r="AS33" s="62">
        <v>68764</v>
      </c>
      <c r="AT33" s="62"/>
      <c r="AU33" s="62">
        <v>8109</v>
      </c>
      <c r="AV33" s="62">
        <v>37048</v>
      </c>
      <c r="AW33" s="60"/>
      <c r="AX33" s="62">
        <v>139670</v>
      </c>
      <c r="AY33" s="62"/>
      <c r="AZ33" s="62"/>
      <c r="BA33" s="60"/>
      <c r="BB33" s="60"/>
      <c r="BC33" s="60"/>
      <c r="BD33" s="60"/>
      <c r="BE33" s="60"/>
      <c r="BF33" s="115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>
        <v>22109</v>
      </c>
      <c r="DB33" s="62"/>
      <c r="DC33" s="62"/>
      <c r="DD33" s="62"/>
      <c r="DE33" s="62"/>
      <c r="DF33" s="62"/>
      <c r="DG33" s="62"/>
      <c r="DH33" s="62"/>
      <c r="DI33" s="62">
        <v>17000</v>
      </c>
      <c r="DJ33" s="62"/>
      <c r="DK33" s="62"/>
      <c r="DL33" s="62"/>
      <c r="DM33" s="62">
        <v>26000</v>
      </c>
      <c r="DN33" s="62"/>
      <c r="DO33" s="62"/>
      <c r="DP33" s="63">
        <v>15290</v>
      </c>
      <c r="DQ33" s="63"/>
      <c r="DR33" s="62"/>
      <c r="DS33" s="62"/>
      <c r="DT33" s="62"/>
      <c r="DU33" s="62"/>
      <c r="DV33" s="62"/>
      <c r="DW33" s="60"/>
      <c r="DX33" s="60"/>
      <c r="DY33" s="60"/>
      <c r="DZ33" s="60"/>
      <c r="EA33" s="93"/>
      <c r="EB33" s="93"/>
      <c r="EC33" s="93"/>
      <c r="ED33" s="93"/>
      <c r="EE33" s="93"/>
      <c r="EF33" s="93"/>
      <c r="EG33" s="109"/>
      <c r="EH33" s="109"/>
      <c r="EI33" s="109"/>
      <c r="EJ33" s="109"/>
      <c r="EK33" s="109"/>
      <c r="EL33" s="109"/>
      <c r="EM33" s="109"/>
      <c r="EN33" s="109"/>
      <c r="EO33" s="109"/>
      <c r="EP33" s="109"/>
      <c r="EQ33" s="87">
        <v>26776</v>
      </c>
      <c r="ER33" s="87"/>
      <c r="ES33" s="87"/>
    </row>
    <row r="34" spans="1:149" s="3" customFormat="1" x14ac:dyDescent="0.25">
      <c r="A34" s="4">
        <v>846</v>
      </c>
      <c r="B34" s="43" t="s">
        <v>27</v>
      </c>
      <c r="C34" s="75">
        <f t="shared" si="0"/>
        <v>20521959</v>
      </c>
      <c r="D34" s="62">
        <v>18775375</v>
      </c>
      <c r="E34" s="59"/>
      <c r="F34" s="62">
        <f>2742+3907+25196</f>
        <v>31845</v>
      </c>
      <c r="G34" s="60"/>
      <c r="H34" s="62"/>
      <c r="I34" s="62"/>
      <c r="J34" s="3">
        <v>1105</v>
      </c>
      <c r="L34" s="3">
        <v>92194</v>
      </c>
      <c r="N34" s="62">
        <v>97500</v>
      </c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>
        <v>168479</v>
      </c>
      <c r="AD34" s="62"/>
      <c r="AE34" s="62"/>
      <c r="AF34" s="62"/>
      <c r="AG34" s="62">
        <v>188388</v>
      </c>
      <c r="AH34" s="62"/>
      <c r="AI34" s="62">
        <v>567112</v>
      </c>
      <c r="AJ34" s="114"/>
      <c r="AK34" s="62"/>
      <c r="AL34" s="62"/>
      <c r="AM34" s="62"/>
      <c r="AN34" s="62"/>
      <c r="AO34" s="62"/>
      <c r="AP34" s="62"/>
      <c r="AQ34" s="62"/>
      <c r="AR34" s="62"/>
      <c r="AS34" s="62">
        <v>90430</v>
      </c>
      <c r="AT34" s="62"/>
      <c r="AU34" s="62"/>
      <c r="AV34" s="62"/>
      <c r="AW34" s="60"/>
      <c r="AX34" s="62">
        <v>160452</v>
      </c>
      <c r="AY34" s="62"/>
      <c r="AZ34" s="62"/>
      <c r="BA34" s="60"/>
      <c r="BB34" s="60"/>
      <c r="BC34" s="60"/>
      <c r="BD34" s="60"/>
      <c r="BE34" s="60"/>
      <c r="BF34" s="115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>
        <v>194000</v>
      </c>
      <c r="CZ34" s="62"/>
      <c r="DA34" s="62">
        <v>29745</v>
      </c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2">
        <v>26000</v>
      </c>
      <c r="DN34" s="62"/>
      <c r="DO34" s="62"/>
      <c r="DP34" s="63">
        <v>15402</v>
      </c>
      <c r="DQ34" s="63"/>
      <c r="DR34" s="62"/>
      <c r="DS34" s="62"/>
      <c r="DT34" s="62"/>
      <c r="DU34" s="62"/>
      <c r="DV34" s="62"/>
      <c r="DW34" s="60"/>
      <c r="DX34" s="60"/>
      <c r="DY34" s="60"/>
      <c r="DZ34" s="60"/>
      <c r="EA34" s="93"/>
      <c r="EB34" s="93"/>
      <c r="EC34" s="93"/>
      <c r="ED34" s="93"/>
      <c r="EE34" s="93"/>
      <c r="EF34" s="93"/>
      <c r="EG34" s="109"/>
      <c r="EH34" s="109"/>
      <c r="EI34" s="109"/>
      <c r="EJ34" s="109"/>
      <c r="EK34" s="109"/>
      <c r="EL34" s="109"/>
      <c r="EM34" s="109"/>
      <c r="EN34" s="109"/>
      <c r="EO34" s="109"/>
      <c r="EP34" s="109"/>
      <c r="EQ34" s="87">
        <v>83932</v>
      </c>
      <c r="ER34" s="87"/>
      <c r="ES34" s="87"/>
    </row>
    <row r="35" spans="1:149" s="3" customFormat="1" x14ac:dyDescent="0.25">
      <c r="A35" s="4">
        <v>847</v>
      </c>
      <c r="B35" s="43" t="s">
        <v>28</v>
      </c>
      <c r="C35" s="75">
        <f t="shared" si="0"/>
        <v>48327869</v>
      </c>
      <c r="D35" s="62">
        <v>43750671</v>
      </c>
      <c r="E35" s="59"/>
      <c r="F35" s="62">
        <v>2125</v>
      </c>
      <c r="G35" s="116"/>
      <c r="H35" s="62"/>
      <c r="I35" s="62">
        <v>675036</v>
      </c>
      <c r="J35" s="3">
        <v>1898</v>
      </c>
      <c r="K35" s="3">
        <v>75780</v>
      </c>
      <c r="L35" s="3">
        <v>463</v>
      </c>
      <c r="N35" s="62">
        <v>213572</v>
      </c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>
        <v>40123</v>
      </c>
      <c r="AC35" s="62">
        <v>119544</v>
      </c>
      <c r="AD35" s="62"/>
      <c r="AE35" s="62"/>
      <c r="AF35" s="62"/>
      <c r="AG35" s="62">
        <v>562203</v>
      </c>
      <c r="AH35" s="62"/>
      <c r="AI35" s="62">
        <v>1729785</v>
      </c>
      <c r="AJ35" s="114"/>
      <c r="AK35" s="62"/>
      <c r="AL35" s="62"/>
      <c r="AM35" s="62"/>
      <c r="AN35" s="62"/>
      <c r="AO35" s="62"/>
      <c r="AP35" s="62"/>
      <c r="AQ35" s="62"/>
      <c r="AR35" s="62"/>
      <c r="AS35" s="62">
        <v>160946</v>
      </c>
      <c r="AT35" s="62"/>
      <c r="AU35" s="62">
        <v>10626</v>
      </c>
      <c r="AV35" s="62"/>
      <c r="AW35" s="60"/>
      <c r="AX35" s="62"/>
      <c r="AY35" s="62">
        <v>39075</v>
      </c>
      <c r="AZ35" s="62"/>
      <c r="BA35" s="60"/>
      <c r="BB35" s="60"/>
      <c r="BC35" s="60"/>
      <c r="BD35" s="60"/>
      <c r="BE35" s="60"/>
      <c r="BF35" s="115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>
        <v>497051</v>
      </c>
      <c r="CO35" s="62"/>
      <c r="CP35" s="62">
        <v>18735</v>
      </c>
      <c r="CQ35" s="62"/>
      <c r="CR35" s="62"/>
      <c r="CS35" s="62"/>
      <c r="CT35" s="62"/>
      <c r="CU35" s="62"/>
      <c r="CV35" s="62"/>
      <c r="CW35" s="62"/>
      <c r="CX35" s="62"/>
      <c r="CY35" s="62">
        <v>194000</v>
      </c>
      <c r="CZ35" s="62"/>
      <c r="DA35" s="62">
        <v>49479</v>
      </c>
      <c r="DB35" s="62"/>
      <c r="DC35" s="62"/>
      <c r="DD35" s="62"/>
      <c r="DE35" s="62"/>
      <c r="DF35" s="62"/>
      <c r="DG35" s="62"/>
      <c r="DH35" s="62"/>
      <c r="DI35" s="62"/>
      <c r="DJ35" s="62"/>
      <c r="DK35" s="62"/>
      <c r="DL35" s="62"/>
      <c r="DM35" s="62">
        <v>26000</v>
      </c>
      <c r="DN35" s="62"/>
      <c r="DO35" s="62"/>
      <c r="DP35" s="63">
        <v>19963</v>
      </c>
      <c r="DQ35" s="63"/>
      <c r="DR35" s="62"/>
      <c r="DS35" s="62"/>
      <c r="DT35" s="62"/>
      <c r="DU35" s="62"/>
      <c r="DV35" s="62"/>
      <c r="DW35" s="60"/>
      <c r="DX35" s="60"/>
      <c r="DY35" s="60"/>
      <c r="DZ35" s="60"/>
      <c r="EA35" s="93"/>
      <c r="EB35" s="93"/>
      <c r="EC35" s="93"/>
      <c r="ED35" s="93"/>
      <c r="EE35" s="93"/>
      <c r="EF35" s="93"/>
      <c r="EG35" s="109"/>
      <c r="EH35" s="109"/>
      <c r="EI35" s="109"/>
      <c r="EJ35" s="109"/>
      <c r="EK35" s="109"/>
      <c r="EL35" s="109"/>
      <c r="EM35" s="109"/>
      <c r="EN35" s="109"/>
      <c r="EO35" s="109"/>
      <c r="EP35" s="109"/>
      <c r="EQ35" s="87">
        <v>140794</v>
      </c>
      <c r="ER35" s="87"/>
      <c r="ES35" s="87"/>
    </row>
    <row r="36" spans="1:149" s="3" customFormat="1" x14ac:dyDescent="0.25">
      <c r="A36" s="4">
        <v>848</v>
      </c>
      <c r="B36" s="43" t="s">
        <v>29</v>
      </c>
      <c r="C36" s="75">
        <f t="shared" si="0"/>
        <v>33245403</v>
      </c>
      <c r="D36" s="62">
        <v>29968351</v>
      </c>
      <c r="E36" s="59"/>
      <c r="F36" s="62"/>
      <c r="G36" s="60"/>
      <c r="H36" s="62"/>
      <c r="I36" s="62">
        <v>809100</v>
      </c>
      <c r="J36" s="3">
        <v>17440</v>
      </c>
      <c r="K36" s="3">
        <v>87492</v>
      </c>
      <c r="L36" s="3">
        <v>92386</v>
      </c>
      <c r="N36" s="62">
        <v>191624</v>
      </c>
      <c r="O36" s="62"/>
      <c r="P36" s="62"/>
      <c r="Q36" s="62">
        <v>1250</v>
      </c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>
        <v>909467</v>
      </c>
      <c r="AF36" s="62"/>
      <c r="AG36" s="62">
        <v>337483</v>
      </c>
      <c r="AH36" s="62"/>
      <c r="AI36" s="62">
        <v>126689</v>
      </c>
      <c r="AJ36" s="62"/>
      <c r="AK36" s="62"/>
      <c r="AL36" s="62"/>
      <c r="AM36" s="62"/>
      <c r="AN36" s="62"/>
      <c r="AO36" s="62"/>
      <c r="AP36" s="62"/>
      <c r="AQ36" s="62"/>
      <c r="AR36" s="62"/>
      <c r="AS36" s="62">
        <v>193100</v>
      </c>
      <c r="AT36" s="62"/>
      <c r="AU36" s="62">
        <v>35306</v>
      </c>
      <c r="AV36" s="62"/>
      <c r="AW36" s="60"/>
      <c r="AX36" s="62">
        <v>168309</v>
      </c>
      <c r="AY36" s="62"/>
      <c r="AZ36" s="62"/>
      <c r="BA36" s="60"/>
      <c r="BB36" s="60"/>
      <c r="BC36" s="60"/>
      <c r="BD36" s="60"/>
      <c r="BE36" s="60"/>
      <c r="BF36" s="115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>
        <v>97104</v>
      </c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>
        <v>44472</v>
      </c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>
        <v>26000</v>
      </c>
      <c r="DN36" s="62"/>
      <c r="DO36" s="62"/>
      <c r="DP36" s="63">
        <v>18165</v>
      </c>
      <c r="DQ36" s="63"/>
      <c r="DR36" s="62"/>
      <c r="DS36" s="62"/>
      <c r="DT36" s="62"/>
      <c r="DU36" s="62"/>
      <c r="DV36" s="62"/>
      <c r="DW36" s="60"/>
      <c r="DX36" s="60"/>
      <c r="DY36" s="60"/>
      <c r="DZ36" s="60"/>
      <c r="EA36" s="93"/>
      <c r="EB36" s="93"/>
      <c r="EC36" s="93"/>
      <c r="ED36" s="93"/>
      <c r="EE36" s="93"/>
      <c r="EF36" s="93"/>
      <c r="EG36" s="109"/>
      <c r="EH36" s="109"/>
      <c r="EI36" s="109"/>
      <c r="EJ36" s="109"/>
      <c r="EK36" s="109"/>
      <c r="EL36" s="109"/>
      <c r="EM36" s="109"/>
      <c r="EN36" s="109"/>
      <c r="EO36" s="109"/>
      <c r="EP36" s="109"/>
      <c r="EQ36" s="87">
        <v>121665</v>
      </c>
      <c r="ER36" s="87"/>
      <c r="ES36" s="87"/>
    </row>
    <row r="37" spans="1:149" s="3" customFormat="1" x14ac:dyDescent="0.25">
      <c r="A37" s="4">
        <v>850</v>
      </c>
      <c r="B37" s="43" t="s">
        <v>30</v>
      </c>
      <c r="C37" s="75">
        <f t="shared" si="0"/>
        <v>10966081</v>
      </c>
      <c r="D37" s="62">
        <v>9681564</v>
      </c>
      <c r="E37" s="59"/>
      <c r="F37" s="62"/>
      <c r="G37" s="60"/>
      <c r="H37" s="62"/>
      <c r="I37" s="62">
        <v>268983</v>
      </c>
      <c r="J37" s="3">
        <v>2838</v>
      </c>
      <c r="K37" s="3">
        <v>22136</v>
      </c>
      <c r="L37" s="3">
        <v>46776</v>
      </c>
      <c r="N37" s="62">
        <v>51916</v>
      </c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>
        <v>184310</v>
      </c>
      <c r="AC37" s="62">
        <v>12321</v>
      </c>
      <c r="AD37" s="62"/>
      <c r="AE37" s="62"/>
      <c r="AF37" s="62"/>
      <c r="AG37" s="62">
        <v>121645</v>
      </c>
      <c r="AH37" s="62"/>
      <c r="AI37" s="62">
        <v>292064</v>
      </c>
      <c r="AJ37" s="114"/>
      <c r="AK37" s="62"/>
      <c r="AL37" s="62"/>
      <c r="AM37" s="62"/>
      <c r="AN37" s="62"/>
      <c r="AO37" s="62"/>
      <c r="AP37" s="62"/>
      <c r="AQ37" s="62"/>
      <c r="AR37" s="62"/>
      <c r="AS37" s="62">
        <v>63414</v>
      </c>
      <c r="AT37" s="62"/>
      <c r="AU37" s="62">
        <v>15250</v>
      </c>
      <c r="AV37" s="62"/>
      <c r="AW37" s="60"/>
      <c r="AX37" s="62">
        <v>163546</v>
      </c>
      <c r="AY37" s="62"/>
      <c r="AZ37" s="62"/>
      <c r="BA37" s="60"/>
      <c r="BB37" s="60"/>
      <c r="BC37" s="60"/>
      <c r="BD37" s="60"/>
      <c r="BE37" s="60"/>
      <c r="BF37" s="115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>
        <v>15503</v>
      </c>
      <c r="DB37" s="62"/>
      <c r="DC37" s="62"/>
      <c r="DD37" s="62"/>
      <c r="DE37" s="62"/>
      <c r="DF37" s="62"/>
      <c r="DG37" s="62"/>
      <c r="DH37" s="62"/>
      <c r="DI37" s="62"/>
      <c r="DJ37" s="62"/>
      <c r="DK37" s="62"/>
      <c r="DL37" s="62"/>
      <c r="DM37" s="62">
        <v>10400</v>
      </c>
      <c r="DN37" s="62"/>
      <c r="DO37" s="62"/>
      <c r="DP37" s="63">
        <v>13415</v>
      </c>
      <c r="DQ37" s="63"/>
      <c r="DR37" s="62"/>
      <c r="DS37" s="62"/>
      <c r="DT37" s="62"/>
      <c r="DU37" s="62"/>
      <c r="DV37" s="62"/>
      <c r="DW37" s="60"/>
      <c r="DX37" s="60"/>
      <c r="DY37" s="60"/>
      <c r="DZ37" s="60"/>
      <c r="EA37" s="93"/>
      <c r="EB37" s="93"/>
      <c r="EC37" s="93"/>
      <c r="ED37" s="93"/>
      <c r="EE37" s="93"/>
      <c r="EF37" s="93"/>
      <c r="EG37" s="109"/>
      <c r="EH37" s="109"/>
      <c r="EI37" s="109"/>
      <c r="EJ37" s="109"/>
      <c r="EK37" s="109"/>
      <c r="EL37" s="109"/>
      <c r="EM37" s="109"/>
      <c r="EN37" s="109"/>
      <c r="EO37" s="109"/>
      <c r="EP37" s="109"/>
      <c r="EQ37" s="87"/>
      <c r="ER37" s="87"/>
      <c r="ES37" s="87"/>
    </row>
    <row r="38" spans="1:149" s="3" customFormat="1" x14ac:dyDescent="0.25">
      <c r="A38" s="4">
        <v>851</v>
      </c>
      <c r="B38" s="43" t="s">
        <v>31</v>
      </c>
      <c r="C38" s="75">
        <f t="shared" si="0"/>
        <v>12440036</v>
      </c>
      <c r="D38" s="62">
        <v>11374656</v>
      </c>
      <c r="E38" s="59"/>
      <c r="F38" s="62"/>
      <c r="G38" s="116"/>
      <c r="H38" s="62"/>
      <c r="I38" s="62">
        <v>198093</v>
      </c>
      <c r="K38" s="3">
        <v>67688</v>
      </c>
      <c r="L38" s="3">
        <v>59682</v>
      </c>
      <c r="N38" s="62">
        <v>53604</v>
      </c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>
        <v>5465</v>
      </c>
      <c r="AD38" s="62"/>
      <c r="AE38" s="62"/>
      <c r="AF38" s="62"/>
      <c r="AG38" s="62">
        <v>134267</v>
      </c>
      <c r="AH38" s="62"/>
      <c r="AI38" s="62">
        <v>294856</v>
      </c>
      <c r="AJ38" s="114"/>
      <c r="AK38" s="62"/>
      <c r="AL38" s="62"/>
      <c r="AM38" s="62"/>
      <c r="AN38" s="62"/>
      <c r="AO38" s="62"/>
      <c r="AP38" s="62"/>
      <c r="AQ38" s="62"/>
      <c r="AR38" s="62"/>
      <c r="AS38" s="62">
        <v>106462</v>
      </c>
      <c r="AT38" s="62"/>
      <c r="AU38" s="62">
        <v>30860</v>
      </c>
      <c r="AV38" s="62"/>
      <c r="AW38" s="60"/>
      <c r="AX38" s="62"/>
      <c r="AY38" s="62"/>
      <c r="AZ38" s="62"/>
      <c r="BA38" s="60"/>
      <c r="BB38" s="60"/>
      <c r="BC38" s="60"/>
      <c r="BD38" s="60"/>
      <c r="BE38" s="60"/>
      <c r="BF38" s="115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>
        <v>12823</v>
      </c>
      <c r="DB38" s="62"/>
      <c r="DC38" s="62"/>
      <c r="DD38" s="62"/>
      <c r="DE38" s="62"/>
      <c r="DF38" s="62"/>
      <c r="DG38" s="62">
        <v>38192</v>
      </c>
      <c r="DH38" s="62"/>
      <c r="DI38" s="62">
        <v>712</v>
      </c>
      <c r="DJ38" s="62"/>
      <c r="DK38" s="62"/>
      <c r="DL38" s="114"/>
      <c r="DM38" s="62">
        <v>10400</v>
      </c>
      <c r="DN38" s="62"/>
      <c r="DO38" s="62"/>
      <c r="DP38" s="63">
        <v>13759</v>
      </c>
      <c r="DQ38" s="63"/>
      <c r="DR38" s="62"/>
      <c r="DS38" s="62"/>
      <c r="DT38" s="62"/>
      <c r="DU38" s="62"/>
      <c r="DV38" s="62"/>
      <c r="DW38" s="60"/>
      <c r="DX38" s="60"/>
      <c r="DY38" s="60"/>
      <c r="DZ38" s="60"/>
      <c r="EA38" s="93"/>
      <c r="EB38" s="93"/>
      <c r="EC38" s="93"/>
      <c r="ED38" s="93"/>
      <c r="EE38" s="93"/>
      <c r="EF38" s="93"/>
      <c r="EG38" s="109"/>
      <c r="EH38" s="109"/>
      <c r="EI38" s="109"/>
      <c r="EJ38" s="109"/>
      <c r="EK38" s="109"/>
      <c r="EL38" s="109"/>
      <c r="EM38" s="109"/>
      <c r="EN38" s="109"/>
      <c r="EO38" s="109"/>
      <c r="EP38" s="109"/>
      <c r="EQ38" s="87">
        <v>38517</v>
      </c>
      <c r="ER38" s="87"/>
      <c r="ES38" s="87"/>
    </row>
    <row r="39" spans="1:149" s="3" customFormat="1" x14ac:dyDescent="0.25">
      <c r="A39" s="4">
        <v>852</v>
      </c>
      <c r="B39" s="43" t="s">
        <v>32</v>
      </c>
      <c r="C39" s="75">
        <f t="shared" si="0"/>
        <v>17114852</v>
      </c>
      <c r="D39" s="62">
        <v>15032031</v>
      </c>
      <c r="E39" s="59"/>
      <c r="F39" s="62">
        <f>959+3201+10692</f>
        <v>14852</v>
      </c>
      <c r="G39" s="117"/>
      <c r="H39" s="62"/>
      <c r="I39" s="62">
        <v>320746</v>
      </c>
      <c r="K39" s="3">
        <v>65068</v>
      </c>
      <c r="N39" s="62">
        <v>102987</v>
      </c>
      <c r="O39" s="62"/>
      <c r="P39" s="62"/>
      <c r="Q39" s="62">
        <v>1250</v>
      </c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>
        <v>37167</v>
      </c>
      <c r="AC39" s="62">
        <v>96125</v>
      </c>
      <c r="AD39" s="62"/>
      <c r="AE39" s="62"/>
      <c r="AF39" s="62"/>
      <c r="AG39" s="62">
        <v>178834</v>
      </c>
      <c r="AH39" s="62"/>
      <c r="AI39" s="62">
        <v>279254</v>
      </c>
      <c r="AJ39" s="114"/>
      <c r="AK39" s="62"/>
      <c r="AL39" s="62">
        <v>10212</v>
      </c>
      <c r="AM39" s="62"/>
      <c r="AN39" s="114"/>
      <c r="AO39" s="62"/>
      <c r="AP39" s="114"/>
      <c r="AQ39" s="62"/>
      <c r="AR39" s="62"/>
      <c r="AS39" s="62">
        <v>141807</v>
      </c>
      <c r="AT39" s="62"/>
      <c r="AU39" s="62">
        <v>11141</v>
      </c>
      <c r="AV39" s="62">
        <v>39791</v>
      </c>
      <c r="AW39" s="60"/>
      <c r="AX39" s="62">
        <v>115000</v>
      </c>
      <c r="AY39" s="62"/>
      <c r="AZ39" s="62"/>
      <c r="BA39" s="60"/>
      <c r="BB39" s="60"/>
      <c r="BC39" s="60"/>
      <c r="BD39" s="60"/>
      <c r="BE39" s="60"/>
      <c r="BF39" s="115"/>
      <c r="BG39" s="60"/>
      <c r="BH39" s="60"/>
      <c r="BI39" s="60"/>
      <c r="BJ39" s="60"/>
      <c r="BK39" s="60"/>
      <c r="BL39" s="60"/>
      <c r="BM39" s="60"/>
      <c r="BN39" s="60"/>
      <c r="BO39" s="60">
        <f>135606+132177</f>
        <v>267783</v>
      </c>
      <c r="BP39" s="60"/>
      <c r="BQ39" s="60"/>
      <c r="BR39" s="60"/>
      <c r="BS39" s="60"/>
      <c r="BT39" s="60"/>
      <c r="BU39" s="60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>
        <v>24832</v>
      </c>
      <c r="CQ39" s="62"/>
      <c r="CR39" s="62"/>
      <c r="CS39" s="62"/>
      <c r="CT39" s="62"/>
      <c r="CU39" s="62"/>
      <c r="CV39" s="62"/>
      <c r="CW39" s="62"/>
      <c r="CX39" s="62"/>
      <c r="CY39" s="62">
        <v>194000</v>
      </c>
      <c r="CZ39" s="62"/>
      <c r="DA39" s="62">
        <v>24576</v>
      </c>
      <c r="DB39" s="62"/>
      <c r="DC39" s="62"/>
      <c r="DD39" s="62"/>
      <c r="DE39" s="62"/>
      <c r="DF39" s="62"/>
      <c r="DG39" s="62">
        <v>53477</v>
      </c>
      <c r="DH39" s="62"/>
      <c r="DI39" s="62"/>
      <c r="DJ39" s="62"/>
      <c r="DK39" s="62"/>
      <c r="DL39" s="62"/>
      <c r="DM39" s="62">
        <v>26000</v>
      </c>
      <c r="DN39" s="62"/>
      <c r="DO39" s="62"/>
      <c r="DP39" s="63">
        <v>14504</v>
      </c>
      <c r="DQ39" s="63"/>
      <c r="DR39" s="62"/>
      <c r="DS39" s="62"/>
      <c r="DT39" s="62"/>
      <c r="DU39" s="62"/>
      <c r="DV39" s="62"/>
      <c r="DW39" s="60"/>
      <c r="DX39" s="60"/>
      <c r="DY39" s="60"/>
      <c r="DZ39" s="60"/>
      <c r="EA39" s="93"/>
      <c r="EB39" s="93"/>
      <c r="EC39" s="93"/>
      <c r="ED39" s="93"/>
      <c r="EE39" s="93"/>
      <c r="EF39" s="93"/>
      <c r="EG39" s="109"/>
      <c r="EH39" s="109"/>
      <c r="EI39" s="109"/>
      <c r="EJ39" s="109"/>
      <c r="EK39" s="109"/>
      <c r="EL39" s="109"/>
      <c r="EM39" s="109"/>
      <c r="EN39" s="109"/>
      <c r="EO39" s="109"/>
      <c r="EP39" s="109"/>
      <c r="EQ39" s="87">
        <v>63415</v>
      </c>
      <c r="ER39" s="87"/>
      <c r="ES39" s="87"/>
    </row>
    <row r="40" spans="1:149" s="3" customFormat="1" x14ac:dyDescent="0.25">
      <c r="A40" s="4">
        <v>853</v>
      </c>
      <c r="B40" s="43" t="s">
        <v>33</v>
      </c>
      <c r="C40" s="75">
        <f t="shared" ref="C40:C65" si="1">SUM(D40:ES40)</f>
        <v>32304115</v>
      </c>
      <c r="D40" s="62">
        <v>30509782</v>
      </c>
      <c r="E40" s="59"/>
      <c r="F40" s="62">
        <f>10240+4620+5198+24099</f>
        <v>44157</v>
      </c>
      <c r="G40" s="116"/>
      <c r="H40" s="62"/>
      <c r="I40" s="62"/>
      <c r="J40" s="3">
        <v>3440</v>
      </c>
      <c r="K40" s="3">
        <v>79526</v>
      </c>
      <c r="L40" s="3">
        <v>84134</v>
      </c>
      <c r="N40" s="62">
        <v>125358</v>
      </c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>
        <v>288233</v>
      </c>
      <c r="AH40" s="62"/>
      <c r="AI40" s="62">
        <v>778092</v>
      </c>
      <c r="AJ40" s="114"/>
      <c r="AK40" s="62"/>
      <c r="AL40" s="62"/>
      <c r="AM40" s="62"/>
      <c r="AN40" s="62"/>
      <c r="AO40" s="62"/>
      <c r="AP40" s="62"/>
      <c r="AQ40" s="62"/>
      <c r="AR40" s="62"/>
      <c r="AS40" s="62">
        <v>183014</v>
      </c>
      <c r="AT40" s="62"/>
      <c r="AU40" s="62"/>
      <c r="AV40" s="62"/>
      <c r="AW40" s="60"/>
      <c r="AX40" s="62">
        <v>39765</v>
      </c>
      <c r="AY40" s="62"/>
      <c r="AZ40" s="62"/>
      <c r="BA40" s="60"/>
      <c r="BB40" s="60"/>
      <c r="BC40" s="60"/>
      <c r="BD40" s="60"/>
      <c r="BE40" s="60"/>
      <c r="BF40" s="116"/>
      <c r="BG40" s="60"/>
      <c r="BH40" s="116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116"/>
      <c r="CW40" s="62"/>
      <c r="CX40" s="62"/>
      <c r="CY40" s="62"/>
      <c r="CZ40" s="62"/>
      <c r="DA40" s="62">
        <v>50495</v>
      </c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>
        <v>26000</v>
      </c>
      <c r="DN40" s="62"/>
      <c r="DO40" s="62"/>
      <c r="DP40" s="63">
        <v>17424</v>
      </c>
      <c r="DQ40" s="63"/>
      <c r="DR40" s="62"/>
      <c r="DS40" s="62"/>
      <c r="DT40" s="62"/>
      <c r="DU40" s="62"/>
      <c r="DV40" s="62"/>
      <c r="DW40" s="60"/>
      <c r="DX40" s="60"/>
      <c r="DY40" s="60"/>
      <c r="DZ40" s="60"/>
      <c r="EA40" s="93"/>
      <c r="EB40" s="93"/>
      <c r="EC40" s="93"/>
      <c r="ED40" s="93"/>
      <c r="EE40" s="93"/>
      <c r="EF40" s="93"/>
      <c r="EG40" s="109"/>
      <c r="EH40" s="109"/>
      <c r="EI40" s="109"/>
      <c r="EJ40" s="109"/>
      <c r="EK40" s="109"/>
      <c r="EL40" s="109"/>
      <c r="EM40" s="109"/>
      <c r="EN40" s="109"/>
      <c r="EO40" s="109"/>
      <c r="EP40" s="109"/>
      <c r="EQ40" s="87">
        <v>74695</v>
      </c>
      <c r="ER40" s="87"/>
      <c r="ES40" s="87"/>
    </row>
    <row r="41" spans="1:149" s="3" customFormat="1" x14ac:dyDescent="0.25">
      <c r="A41" s="4">
        <v>854</v>
      </c>
      <c r="B41" s="43" t="s">
        <v>34</v>
      </c>
      <c r="C41" s="75">
        <f t="shared" si="1"/>
        <v>12331876</v>
      </c>
      <c r="D41" s="62">
        <v>11118515</v>
      </c>
      <c r="E41" s="59"/>
      <c r="F41" s="62"/>
      <c r="G41" s="60"/>
      <c r="H41" s="62"/>
      <c r="I41" s="62">
        <v>316239</v>
      </c>
      <c r="J41" s="3">
        <v>3685</v>
      </c>
      <c r="K41" s="3">
        <v>16381</v>
      </c>
      <c r="L41" s="3">
        <v>44370</v>
      </c>
      <c r="N41" s="62">
        <v>71331</v>
      </c>
      <c r="O41" s="62"/>
      <c r="P41" s="62"/>
      <c r="Q41" s="62">
        <v>502</v>
      </c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>
        <v>3</v>
      </c>
      <c r="AC41" s="62">
        <v>73211</v>
      </c>
      <c r="AD41" s="62"/>
      <c r="AE41" s="62"/>
      <c r="AF41" s="62"/>
      <c r="AG41" s="62">
        <v>130755</v>
      </c>
      <c r="AH41" s="62"/>
      <c r="AI41" s="62">
        <v>326652</v>
      </c>
      <c r="AJ41" s="114"/>
      <c r="AK41" s="62"/>
      <c r="AL41" s="62"/>
      <c r="AM41" s="62"/>
      <c r="AN41" s="62"/>
      <c r="AO41" s="62"/>
      <c r="AP41" s="62"/>
      <c r="AQ41" s="62"/>
      <c r="AR41" s="62"/>
      <c r="AS41" s="62">
        <v>66340</v>
      </c>
      <c r="AT41" s="62"/>
      <c r="AU41" s="62">
        <v>22968</v>
      </c>
      <c r="AV41" s="62">
        <v>36049</v>
      </c>
      <c r="AW41" s="60"/>
      <c r="AX41" s="62"/>
      <c r="AY41" s="62"/>
      <c r="AZ41" s="62"/>
      <c r="BA41" s="60"/>
      <c r="BB41" s="60"/>
      <c r="BC41" s="60"/>
      <c r="BD41" s="60"/>
      <c r="BE41" s="60"/>
      <c r="BF41" s="115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>
        <v>5729</v>
      </c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>
        <v>28610</v>
      </c>
      <c r="DB41" s="62"/>
      <c r="DC41" s="62"/>
      <c r="DD41" s="62"/>
      <c r="DE41" s="62"/>
      <c r="DF41" s="62"/>
      <c r="DG41" s="62"/>
      <c r="DH41" s="62"/>
      <c r="DI41" s="62"/>
      <c r="DJ41" s="62"/>
      <c r="DK41" s="62"/>
      <c r="DL41" s="62"/>
      <c r="DM41" s="62">
        <v>26000</v>
      </c>
      <c r="DN41" s="62"/>
      <c r="DO41" s="62"/>
      <c r="DP41" s="63">
        <v>13725</v>
      </c>
      <c r="DQ41" s="63"/>
      <c r="DR41" s="62"/>
      <c r="DS41" s="62"/>
      <c r="DT41" s="62"/>
      <c r="DU41" s="62"/>
      <c r="DV41" s="62"/>
      <c r="DW41" s="60"/>
      <c r="DX41" s="60"/>
      <c r="DY41" s="60"/>
      <c r="DZ41" s="60"/>
      <c r="EA41" s="93"/>
      <c r="EB41" s="93"/>
      <c r="EC41" s="93"/>
      <c r="ED41" s="93"/>
      <c r="EE41" s="93"/>
      <c r="EF41" s="93"/>
      <c r="EG41" s="109"/>
      <c r="EH41" s="109"/>
      <c r="EI41" s="109"/>
      <c r="EJ41" s="109"/>
      <c r="EK41" s="109"/>
      <c r="EL41" s="109"/>
      <c r="EM41" s="109"/>
      <c r="EN41" s="109"/>
      <c r="EO41" s="109"/>
      <c r="EP41" s="109"/>
      <c r="EQ41" s="87">
        <v>30811</v>
      </c>
      <c r="ER41" s="87"/>
      <c r="ES41" s="87"/>
    </row>
    <row r="42" spans="1:149" s="3" customFormat="1" x14ac:dyDescent="0.25">
      <c r="A42" s="4">
        <v>856</v>
      </c>
      <c r="B42" s="43" t="s">
        <v>35</v>
      </c>
      <c r="C42" s="75">
        <f t="shared" si="1"/>
        <v>26231468</v>
      </c>
      <c r="D42" s="62">
        <v>24117530</v>
      </c>
      <c r="E42" s="59"/>
      <c r="F42" s="62">
        <f>6340+3300+500</f>
        <v>10140</v>
      </c>
      <c r="G42" s="60"/>
      <c r="H42" s="62"/>
      <c r="I42" s="62">
        <v>568472</v>
      </c>
      <c r="J42" s="3">
        <v>2201</v>
      </c>
      <c r="K42" s="3">
        <v>53777</v>
      </c>
      <c r="L42" s="3">
        <v>65926</v>
      </c>
      <c r="N42" s="62">
        <v>157858</v>
      </c>
      <c r="O42" s="62"/>
      <c r="P42" s="62"/>
      <c r="Q42" s="62">
        <v>1107</v>
      </c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>
        <v>33061</v>
      </c>
      <c r="AC42" s="62"/>
      <c r="AD42" s="62"/>
      <c r="AE42" s="62"/>
      <c r="AF42" s="62"/>
      <c r="AG42" s="62">
        <v>273458</v>
      </c>
      <c r="AH42" s="62"/>
      <c r="AI42" s="62">
        <v>565925</v>
      </c>
      <c r="AJ42" s="114"/>
      <c r="AK42" s="62"/>
      <c r="AL42" s="62"/>
      <c r="AM42" s="62"/>
      <c r="AN42" s="62"/>
      <c r="AO42" s="62"/>
      <c r="AP42" s="62"/>
      <c r="AQ42" s="62"/>
      <c r="AR42" s="62"/>
      <c r="AS42" s="62">
        <v>110207</v>
      </c>
      <c r="AT42" s="62"/>
      <c r="AU42" s="62">
        <v>20151</v>
      </c>
      <c r="AV42" s="62"/>
      <c r="AW42" s="60"/>
      <c r="AX42" s="62"/>
      <c r="AY42" s="62">
        <v>78758</v>
      </c>
      <c r="AZ42" s="62"/>
      <c r="BA42" s="60"/>
      <c r="BB42" s="60"/>
      <c r="BC42" s="60"/>
      <c r="BD42" s="60"/>
      <c r="BE42" s="60"/>
      <c r="BF42" s="115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  <c r="CT42" s="62"/>
      <c r="CU42" s="62"/>
      <c r="CV42" s="62"/>
      <c r="CW42" s="62"/>
      <c r="CX42" s="62"/>
      <c r="CY42" s="62"/>
      <c r="CZ42" s="62"/>
      <c r="DA42" s="62">
        <v>40893</v>
      </c>
      <c r="DB42" s="62"/>
      <c r="DC42" s="62"/>
      <c r="DD42" s="62"/>
      <c r="DE42" s="62"/>
      <c r="DF42" s="62"/>
      <c r="DG42" s="62"/>
      <c r="DH42" s="62"/>
      <c r="DI42" s="62"/>
      <c r="DJ42" s="62"/>
      <c r="DK42" s="62"/>
      <c r="DL42" s="62"/>
      <c r="DM42" s="62">
        <v>26000</v>
      </c>
      <c r="DN42" s="62"/>
      <c r="DO42" s="62"/>
      <c r="DP42" s="63">
        <v>16306</v>
      </c>
      <c r="DQ42" s="63"/>
      <c r="DR42" s="62"/>
      <c r="DS42" s="62"/>
      <c r="DT42" s="62"/>
      <c r="DU42" s="62"/>
      <c r="DV42" s="62"/>
      <c r="DW42" s="60"/>
      <c r="DX42" s="60"/>
      <c r="DY42" s="60"/>
      <c r="DZ42" s="60"/>
      <c r="EA42" s="93"/>
      <c r="EB42" s="93"/>
      <c r="EC42" s="93"/>
      <c r="ED42" s="93"/>
      <c r="EE42" s="93"/>
      <c r="EF42" s="93"/>
      <c r="EG42" s="109"/>
      <c r="EH42" s="109"/>
      <c r="EI42" s="109"/>
      <c r="EJ42" s="109"/>
      <c r="EK42" s="109"/>
      <c r="EL42" s="109"/>
      <c r="EM42" s="109"/>
      <c r="EN42" s="109"/>
      <c r="EO42" s="109"/>
      <c r="EP42" s="109"/>
      <c r="EQ42" s="87">
        <v>89698</v>
      </c>
      <c r="ER42" s="87"/>
      <c r="ES42" s="87"/>
    </row>
    <row r="43" spans="1:149" s="3" customFormat="1" x14ac:dyDescent="0.25">
      <c r="A43" s="4">
        <v>860</v>
      </c>
      <c r="B43" s="43" t="s">
        <v>36</v>
      </c>
      <c r="C43" s="75">
        <f t="shared" si="1"/>
        <v>8959123</v>
      </c>
      <c r="D43" s="62">
        <v>7057064</v>
      </c>
      <c r="E43" s="59"/>
      <c r="F43" s="62"/>
      <c r="G43" s="60"/>
      <c r="H43" s="62"/>
      <c r="I43" s="62">
        <v>133667</v>
      </c>
      <c r="K43" s="3">
        <v>18494</v>
      </c>
      <c r="L43" s="3">
        <v>15412</v>
      </c>
      <c r="N43" s="62"/>
      <c r="O43" s="62"/>
      <c r="P43" s="62"/>
      <c r="Q43" s="62">
        <v>1250</v>
      </c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>
        <v>281762</v>
      </c>
      <c r="AC43" s="62">
        <v>33738</v>
      </c>
      <c r="AD43" s="62"/>
      <c r="AE43" s="62"/>
      <c r="AF43" s="62"/>
      <c r="AG43" s="62">
        <v>87466</v>
      </c>
      <c r="AH43" s="62"/>
      <c r="AI43" s="62">
        <v>184479</v>
      </c>
      <c r="AJ43" s="62"/>
      <c r="AK43" s="62"/>
      <c r="AL43" s="62"/>
      <c r="AM43" s="62"/>
      <c r="AN43" s="62"/>
      <c r="AO43" s="62"/>
      <c r="AP43" s="62"/>
      <c r="AQ43" s="62"/>
      <c r="AR43" s="62"/>
      <c r="AS43" s="62">
        <v>73215</v>
      </c>
      <c r="AT43" s="62"/>
      <c r="AU43" s="62">
        <v>20946</v>
      </c>
      <c r="AV43" s="62">
        <v>35193</v>
      </c>
      <c r="AW43" s="60"/>
      <c r="AX43" s="62"/>
      <c r="AY43" s="62"/>
      <c r="AZ43" s="62"/>
      <c r="BA43" s="60"/>
      <c r="BB43" s="60"/>
      <c r="BC43" s="60"/>
      <c r="BD43" s="60"/>
      <c r="BE43" s="60"/>
      <c r="BF43" s="115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2">
        <v>983286</v>
      </c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>
        <v>9800</v>
      </c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2"/>
      <c r="DM43" s="62">
        <v>10400</v>
      </c>
      <c r="DN43" s="62"/>
      <c r="DO43" s="62"/>
      <c r="DP43" s="63">
        <v>12951</v>
      </c>
      <c r="DQ43" s="63"/>
      <c r="DR43" s="62"/>
      <c r="DS43" s="62"/>
      <c r="DT43" s="62"/>
      <c r="DU43" s="62"/>
      <c r="DV43" s="62"/>
      <c r="DW43" s="60"/>
      <c r="DX43" s="60"/>
      <c r="DY43" s="60"/>
      <c r="DZ43" s="60"/>
      <c r="EA43" s="93"/>
      <c r="EB43" s="93"/>
      <c r="EC43" s="93"/>
      <c r="ED43" s="93"/>
      <c r="EE43" s="93"/>
      <c r="EF43" s="93"/>
      <c r="EG43" s="109"/>
      <c r="EH43" s="109"/>
      <c r="EI43" s="109"/>
      <c r="EJ43" s="109"/>
      <c r="EK43" s="109"/>
      <c r="EL43" s="109"/>
      <c r="EM43" s="109"/>
      <c r="EN43" s="109"/>
      <c r="EO43" s="109"/>
      <c r="EP43" s="109"/>
      <c r="EQ43" s="87"/>
      <c r="ER43" s="87"/>
      <c r="ES43" s="87"/>
    </row>
    <row r="44" spans="1:149" s="3" customFormat="1" x14ac:dyDescent="0.25">
      <c r="A44" s="4">
        <v>861</v>
      </c>
      <c r="B44" s="43" t="s">
        <v>37</v>
      </c>
      <c r="C44" s="75">
        <f t="shared" si="1"/>
        <v>19080580</v>
      </c>
      <c r="D44" s="62">
        <v>17046128</v>
      </c>
      <c r="E44" s="59"/>
      <c r="F44" s="62">
        <v>828</v>
      </c>
      <c r="G44" s="116"/>
      <c r="H44" s="62"/>
      <c r="I44" s="62">
        <v>605579</v>
      </c>
      <c r="K44" s="3">
        <v>2889</v>
      </c>
      <c r="L44" s="3">
        <v>75709</v>
      </c>
      <c r="N44" s="62">
        <v>84416</v>
      </c>
      <c r="O44" s="62"/>
      <c r="P44" s="62"/>
      <c r="Q44" s="62">
        <v>1250</v>
      </c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>
        <v>113435</v>
      </c>
      <c r="AC44" s="62">
        <v>67338</v>
      </c>
      <c r="AD44" s="62"/>
      <c r="AE44" s="62"/>
      <c r="AF44" s="62"/>
      <c r="AG44" s="62">
        <v>223778</v>
      </c>
      <c r="AH44" s="62"/>
      <c r="AI44" s="62">
        <v>451110</v>
      </c>
      <c r="AJ44" s="114"/>
      <c r="AK44" s="62"/>
      <c r="AL44" s="62"/>
      <c r="AM44" s="62"/>
      <c r="AN44" s="114"/>
      <c r="AO44" s="62"/>
      <c r="AP44" s="62"/>
      <c r="AQ44" s="62"/>
      <c r="AR44" s="62"/>
      <c r="AS44" s="62">
        <v>76931</v>
      </c>
      <c r="AT44" s="62"/>
      <c r="AU44" s="62">
        <v>22740</v>
      </c>
      <c r="AV44" s="62"/>
      <c r="AW44" s="60"/>
      <c r="AX44" s="62">
        <v>162000</v>
      </c>
      <c r="AY44" s="62"/>
      <c r="AZ44" s="62"/>
      <c r="BA44" s="60"/>
      <c r="BB44" s="60"/>
      <c r="BC44" s="60"/>
      <c r="BD44" s="60"/>
      <c r="BE44" s="60"/>
      <c r="BF44" s="115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>
        <v>26742</v>
      </c>
      <c r="DC44" s="62"/>
      <c r="DD44" s="62"/>
      <c r="DE44" s="62"/>
      <c r="DF44" s="62"/>
      <c r="DG44" s="62"/>
      <c r="DH44" s="62"/>
      <c r="DI44" s="62"/>
      <c r="DJ44" s="62"/>
      <c r="DK44" s="62"/>
      <c r="DL44" s="62"/>
      <c r="DM44" s="62">
        <v>26000</v>
      </c>
      <c r="DN44" s="62"/>
      <c r="DO44" s="62"/>
      <c r="DP44" s="63">
        <v>14754</v>
      </c>
      <c r="DQ44" s="63"/>
      <c r="DR44" s="62"/>
      <c r="DS44" s="62"/>
      <c r="DT44" s="62"/>
      <c r="DU44" s="62"/>
      <c r="DV44" s="62"/>
      <c r="DW44" s="60"/>
      <c r="DX44" s="60"/>
      <c r="DY44" s="60"/>
      <c r="DZ44" s="60"/>
      <c r="EA44" s="93"/>
      <c r="EB44" s="93"/>
      <c r="EC44" s="93"/>
      <c r="ED44" s="93"/>
      <c r="EE44" s="93"/>
      <c r="EF44" s="93"/>
      <c r="EG44" s="109"/>
      <c r="EH44" s="109"/>
      <c r="EI44" s="109"/>
      <c r="EJ44" s="109"/>
      <c r="EK44" s="109"/>
      <c r="EL44" s="109"/>
      <c r="EM44" s="109"/>
      <c r="EN44" s="109"/>
      <c r="EO44" s="109"/>
      <c r="EP44" s="109"/>
      <c r="EQ44" s="87">
        <v>78953</v>
      </c>
      <c r="ER44" s="87"/>
      <c r="ES44" s="87"/>
    </row>
    <row r="45" spans="1:149" s="3" customFormat="1" x14ac:dyDescent="0.25">
      <c r="A45" s="4">
        <v>862</v>
      </c>
      <c r="B45" s="43" t="s">
        <v>38</v>
      </c>
      <c r="C45" s="75">
        <f t="shared" si="1"/>
        <v>58975581</v>
      </c>
      <c r="D45" s="62">
        <v>54893608</v>
      </c>
      <c r="E45" s="59"/>
      <c r="F45" s="62">
        <f>18430+14629+429+9674</f>
        <v>43162</v>
      </c>
      <c r="G45" s="116"/>
      <c r="H45" s="62"/>
      <c r="I45" s="62">
        <v>1203531</v>
      </c>
      <c r="J45" s="3">
        <v>1357</v>
      </c>
      <c r="K45" s="3">
        <v>100799</v>
      </c>
      <c r="L45" s="3">
        <v>324361</v>
      </c>
      <c r="N45" s="62">
        <v>569385</v>
      </c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>
        <v>337</v>
      </c>
      <c r="AC45" s="62">
        <v>37849</v>
      </c>
      <c r="AD45" s="62"/>
      <c r="AE45" s="62"/>
      <c r="AF45" s="62"/>
      <c r="AG45" s="62">
        <v>594465</v>
      </c>
      <c r="AH45" s="62"/>
      <c r="AI45" s="62">
        <v>60099</v>
      </c>
      <c r="AJ45" s="114"/>
      <c r="AK45" s="62"/>
      <c r="AL45" s="62">
        <v>16419</v>
      </c>
      <c r="AM45" s="62"/>
      <c r="AN45" s="62"/>
      <c r="AO45" s="62"/>
      <c r="AP45" s="62"/>
      <c r="AQ45" s="62"/>
      <c r="AR45" s="62"/>
      <c r="AS45" s="62">
        <v>287350</v>
      </c>
      <c r="AT45" s="62"/>
      <c r="AU45" s="62">
        <v>8202</v>
      </c>
      <c r="AV45" s="62">
        <v>42538</v>
      </c>
      <c r="AW45" s="60"/>
      <c r="AX45" s="62">
        <v>97910</v>
      </c>
      <c r="AY45" s="62">
        <v>57625</v>
      </c>
      <c r="AZ45" s="62"/>
      <c r="BA45" s="60"/>
      <c r="BB45" s="60"/>
      <c r="BC45" s="60"/>
      <c r="BD45" s="60"/>
      <c r="BE45" s="60"/>
      <c r="BF45" s="115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>
        <v>136546</v>
      </c>
      <c r="CO45" s="62"/>
      <c r="CP45" s="62">
        <v>213933</v>
      </c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>
        <v>82016</v>
      </c>
      <c r="DB45" s="62"/>
      <c r="DC45" s="62"/>
      <c r="DD45" s="62"/>
      <c r="DE45" s="62"/>
      <c r="DF45" s="62"/>
      <c r="DG45" s="62"/>
      <c r="DH45" s="62"/>
      <c r="DI45" s="62"/>
      <c r="DJ45" s="62"/>
      <c r="DK45" s="62"/>
      <c r="DL45" s="62"/>
      <c r="DM45" s="62">
        <v>26000</v>
      </c>
      <c r="DN45" s="62"/>
      <c r="DO45" s="62"/>
      <c r="DP45" s="63">
        <v>23480</v>
      </c>
      <c r="DQ45" s="63"/>
      <c r="DR45" s="62"/>
      <c r="DS45" s="62"/>
      <c r="DT45" s="62"/>
      <c r="DU45" s="62"/>
      <c r="DV45" s="62"/>
      <c r="DW45" s="60"/>
      <c r="DX45" s="60"/>
      <c r="DY45" s="60"/>
      <c r="DZ45" s="60"/>
      <c r="EA45" s="93"/>
      <c r="EB45" s="93"/>
      <c r="EC45" s="93"/>
      <c r="ED45" s="93"/>
      <c r="EE45" s="93"/>
      <c r="EF45" s="93"/>
      <c r="EG45" s="109"/>
      <c r="EH45" s="109"/>
      <c r="EI45" s="109"/>
      <c r="EJ45" s="109"/>
      <c r="EK45" s="109"/>
      <c r="EL45" s="109"/>
      <c r="EM45" s="109"/>
      <c r="EN45" s="109"/>
      <c r="EO45" s="109"/>
      <c r="EP45" s="109"/>
      <c r="EQ45" s="87">
        <v>154609</v>
      </c>
      <c r="ER45" s="87"/>
      <c r="ES45" s="87"/>
    </row>
    <row r="46" spans="1:149" s="3" customFormat="1" x14ac:dyDescent="0.25">
      <c r="A46" s="4">
        <v>864</v>
      </c>
      <c r="B46" s="43" t="s">
        <v>39</v>
      </c>
      <c r="C46" s="75">
        <f t="shared" si="1"/>
        <v>26250470</v>
      </c>
      <c r="D46" s="62">
        <v>24165464</v>
      </c>
      <c r="E46" s="59"/>
      <c r="F46" s="62">
        <f>11000+6600+118500+8410+12238+77816</f>
        <v>234564</v>
      </c>
      <c r="G46" s="60"/>
      <c r="H46" s="62"/>
      <c r="I46" s="62">
        <v>14</v>
      </c>
      <c r="J46" s="3">
        <v>249</v>
      </c>
      <c r="K46" s="3">
        <v>32033</v>
      </c>
      <c r="L46" s="3">
        <v>3</v>
      </c>
      <c r="N46" s="62">
        <v>195001</v>
      </c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>
        <v>49692</v>
      </c>
      <c r="AC46" s="62">
        <v>89984</v>
      </c>
      <c r="AD46" s="62"/>
      <c r="AE46" s="62"/>
      <c r="AF46" s="62"/>
      <c r="AG46" s="62">
        <v>301959</v>
      </c>
      <c r="AH46" s="62"/>
      <c r="AI46" s="62">
        <v>467574</v>
      </c>
      <c r="AJ46" s="114"/>
      <c r="AK46" s="62"/>
      <c r="AL46" s="62"/>
      <c r="AM46" s="62"/>
      <c r="AN46" s="62"/>
      <c r="AO46" s="62"/>
      <c r="AP46" s="62"/>
      <c r="AQ46" s="62"/>
      <c r="AR46" s="62"/>
      <c r="AS46" s="62">
        <v>242645</v>
      </c>
      <c r="AT46" s="62"/>
      <c r="AU46" s="62">
        <v>15321</v>
      </c>
      <c r="AV46" s="62">
        <v>48885</v>
      </c>
      <c r="AW46" s="60"/>
      <c r="AX46" s="62">
        <v>176000</v>
      </c>
      <c r="AY46" s="62"/>
      <c r="AZ46" s="62"/>
      <c r="BA46" s="60"/>
      <c r="BB46" s="60"/>
      <c r="BC46" s="60"/>
      <c r="BD46" s="60"/>
      <c r="BE46" s="60"/>
      <c r="BF46" s="115"/>
      <c r="BG46" s="60"/>
      <c r="BH46" s="60"/>
      <c r="BI46" s="60"/>
      <c r="BJ46" s="60"/>
      <c r="BK46" s="60"/>
      <c r="BL46" s="60"/>
      <c r="BM46" s="60"/>
      <c r="BN46" s="60"/>
      <c r="BO46" s="60">
        <v>142675</v>
      </c>
      <c r="BP46" s="60"/>
      <c r="BQ46" s="60"/>
      <c r="BR46" s="60"/>
      <c r="BS46" s="60"/>
      <c r="BT46" s="60"/>
      <c r="BU46" s="60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>
        <v>45926</v>
      </c>
      <c r="DB46" s="62"/>
      <c r="DC46" s="62"/>
      <c r="DD46" s="62"/>
      <c r="DE46" s="62"/>
      <c r="DF46" s="62"/>
      <c r="DG46" s="62"/>
      <c r="DH46" s="62"/>
      <c r="DI46" s="62"/>
      <c r="DJ46" s="62"/>
      <c r="DK46" s="62"/>
      <c r="DL46" s="62"/>
      <c r="DM46" s="62">
        <v>26000</v>
      </c>
      <c r="DN46" s="62"/>
      <c r="DO46" s="62"/>
      <c r="DP46" s="63">
        <v>16481</v>
      </c>
      <c r="DQ46" s="63"/>
      <c r="DR46" s="62"/>
      <c r="DS46" s="62"/>
      <c r="DT46" s="62"/>
      <c r="DU46" s="62"/>
      <c r="DV46" s="62"/>
      <c r="DW46" s="60"/>
      <c r="DX46" s="60"/>
      <c r="DY46" s="60"/>
      <c r="DZ46" s="60"/>
      <c r="EA46" s="93"/>
      <c r="EB46" s="93"/>
      <c r="EC46" s="93"/>
      <c r="ED46" s="93"/>
      <c r="EE46" s="93"/>
      <c r="EF46" s="93"/>
      <c r="EG46" s="109"/>
      <c r="EH46" s="109"/>
      <c r="EI46" s="109"/>
      <c r="EJ46" s="109"/>
      <c r="EK46" s="109"/>
      <c r="EL46" s="109"/>
      <c r="EM46" s="109"/>
      <c r="EN46" s="109"/>
      <c r="EO46" s="109"/>
      <c r="EP46" s="109"/>
      <c r="EQ46" s="87"/>
      <c r="ER46" s="87"/>
      <c r="ES46" s="87"/>
    </row>
    <row r="47" spans="1:149" s="3" customFormat="1" x14ac:dyDescent="0.25">
      <c r="A47" s="4">
        <v>866</v>
      </c>
      <c r="B47" s="43" t="s">
        <v>40</v>
      </c>
      <c r="C47" s="75">
        <f t="shared" si="1"/>
        <v>28426159</v>
      </c>
      <c r="D47" s="62">
        <v>25064853</v>
      </c>
      <c r="E47" s="59"/>
      <c r="F47" s="62">
        <f>1918+440+2972+4744</f>
        <v>10074</v>
      </c>
      <c r="G47" s="60"/>
      <c r="H47" s="62"/>
      <c r="I47" s="62">
        <v>983719</v>
      </c>
      <c r="J47" s="3">
        <v>19316</v>
      </c>
      <c r="K47" s="3">
        <v>47176</v>
      </c>
      <c r="L47" s="3">
        <v>2755</v>
      </c>
      <c r="N47" s="62">
        <v>134221</v>
      </c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>
        <v>269812</v>
      </c>
      <c r="AC47" s="62"/>
      <c r="AD47" s="62"/>
      <c r="AE47" s="62"/>
      <c r="AF47" s="62"/>
      <c r="AG47" s="62">
        <v>290386</v>
      </c>
      <c r="AH47" s="62"/>
      <c r="AI47" s="62">
        <v>717795</v>
      </c>
      <c r="AJ47" s="114"/>
      <c r="AK47" s="62"/>
      <c r="AL47" s="62">
        <v>940</v>
      </c>
      <c r="AM47" s="62"/>
      <c r="AN47" s="114"/>
      <c r="AO47" s="62"/>
      <c r="AP47" s="62"/>
      <c r="AQ47" s="62"/>
      <c r="AR47" s="62"/>
      <c r="AS47" s="62">
        <v>220446</v>
      </c>
      <c r="AT47" s="62"/>
      <c r="AU47" s="62">
        <v>54065</v>
      </c>
      <c r="AV47" s="62">
        <v>38282</v>
      </c>
      <c r="AW47" s="60"/>
      <c r="AX47" s="62">
        <v>157584</v>
      </c>
      <c r="AY47" s="62"/>
      <c r="AZ47" s="62"/>
      <c r="BA47" s="60"/>
      <c r="BB47" s="60"/>
      <c r="BC47" s="60"/>
      <c r="BD47" s="60"/>
      <c r="BE47" s="60"/>
      <c r="BF47" s="115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2"/>
      <c r="BW47" s="62"/>
      <c r="BX47" s="62"/>
      <c r="BY47" s="62"/>
      <c r="CA47" s="62"/>
      <c r="CB47" s="117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  <c r="CT47" s="62"/>
      <c r="CU47" s="62"/>
      <c r="CV47" s="62"/>
      <c r="CW47" s="62"/>
      <c r="CX47" s="62"/>
      <c r="CY47" s="62">
        <v>194000</v>
      </c>
      <c r="CZ47" s="62"/>
      <c r="DA47" s="62">
        <v>36738</v>
      </c>
      <c r="DB47" s="62"/>
      <c r="DC47" s="62"/>
      <c r="DD47" s="62"/>
      <c r="DE47" s="62"/>
      <c r="DF47" s="62"/>
      <c r="DG47" s="62"/>
      <c r="DH47" s="62"/>
      <c r="DI47" s="62"/>
      <c r="DJ47" s="62"/>
      <c r="DK47" s="62"/>
      <c r="DL47" s="62"/>
      <c r="DM47" s="62">
        <v>26000</v>
      </c>
      <c r="DN47" s="62"/>
      <c r="DO47" s="62"/>
      <c r="DP47" s="63">
        <v>16520</v>
      </c>
      <c r="DQ47" s="63"/>
      <c r="DR47" s="62"/>
      <c r="DS47" s="62"/>
      <c r="DT47" s="62"/>
      <c r="DU47" s="62"/>
      <c r="DV47" s="62"/>
      <c r="DW47" s="60"/>
      <c r="DX47" s="60"/>
      <c r="DY47" s="60"/>
      <c r="DZ47" s="60"/>
      <c r="EA47" s="93"/>
      <c r="EB47" s="93"/>
      <c r="EC47" s="93"/>
      <c r="ED47" s="93"/>
      <c r="EE47" s="93"/>
      <c r="EF47" s="93"/>
      <c r="EG47" s="109"/>
      <c r="EH47" s="109"/>
      <c r="EI47" s="109"/>
      <c r="EJ47" s="109"/>
      <c r="EK47" s="109"/>
      <c r="EL47" s="109"/>
      <c r="EM47" s="109"/>
      <c r="EN47" s="109"/>
      <c r="EO47" s="109"/>
      <c r="EP47" s="109"/>
      <c r="EQ47" s="87">
        <v>141477</v>
      </c>
      <c r="ER47" s="87"/>
      <c r="ES47" s="87"/>
    </row>
    <row r="48" spans="1:149" s="3" customFormat="1" x14ac:dyDescent="0.25">
      <c r="A48" s="4">
        <v>868</v>
      </c>
      <c r="B48" s="43" t="s">
        <v>41</v>
      </c>
      <c r="C48" s="75">
        <f t="shared" si="1"/>
        <v>10365894</v>
      </c>
      <c r="D48" s="62">
        <v>8640874</v>
      </c>
      <c r="E48" s="59"/>
      <c r="F48" s="62">
        <v>1185</v>
      </c>
      <c r="G48" s="60"/>
      <c r="H48" s="62"/>
      <c r="I48" s="62">
        <v>424698</v>
      </c>
      <c r="J48" s="3">
        <v>11508</v>
      </c>
      <c r="K48" s="3">
        <v>21398</v>
      </c>
      <c r="L48" s="3">
        <v>43777</v>
      </c>
      <c r="N48" s="62">
        <v>54870</v>
      </c>
      <c r="O48" s="62"/>
      <c r="P48" s="62"/>
      <c r="Q48" s="62">
        <v>1250</v>
      </c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>
        <v>20584</v>
      </c>
      <c r="AC48" s="62">
        <v>406086</v>
      </c>
      <c r="AD48" s="62"/>
      <c r="AE48" s="62"/>
      <c r="AF48" s="62"/>
      <c r="AG48" s="62">
        <v>79661</v>
      </c>
      <c r="AH48" s="62">
        <v>256616</v>
      </c>
      <c r="AI48" s="62">
        <v>85653</v>
      </c>
      <c r="AJ48" s="114"/>
      <c r="AK48" s="62"/>
      <c r="AL48" s="62"/>
      <c r="AM48" s="62"/>
      <c r="AN48" s="62"/>
      <c r="AO48" s="62"/>
      <c r="AP48" s="62"/>
      <c r="AQ48" s="62"/>
      <c r="AR48" s="62"/>
      <c r="AS48" s="62">
        <v>131068</v>
      </c>
      <c r="AT48" s="62"/>
      <c r="AU48" s="62"/>
      <c r="AV48" s="62"/>
      <c r="AW48" s="60"/>
      <c r="AX48" s="62"/>
      <c r="AY48" s="62">
        <v>78500</v>
      </c>
      <c r="AZ48" s="62"/>
      <c r="BA48" s="60"/>
      <c r="BB48" s="60"/>
      <c r="BC48" s="60"/>
      <c r="BD48" s="60"/>
      <c r="BE48" s="60"/>
      <c r="BF48" s="115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>
        <v>33332</v>
      </c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>
        <v>9667</v>
      </c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2"/>
      <c r="DM48" s="62">
        <v>10400</v>
      </c>
      <c r="DN48" s="62"/>
      <c r="DO48" s="62"/>
      <c r="DP48" s="63">
        <v>13254</v>
      </c>
      <c r="DQ48" s="63"/>
      <c r="DR48" s="62"/>
      <c r="DS48" s="62"/>
      <c r="DT48" s="62"/>
      <c r="DU48" s="62"/>
      <c r="DV48" s="62"/>
      <c r="DW48" s="60"/>
      <c r="DX48" s="60"/>
      <c r="DY48" s="60"/>
      <c r="DZ48" s="60"/>
      <c r="EA48" s="93"/>
      <c r="EB48" s="93"/>
      <c r="EC48" s="93"/>
      <c r="ED48" s="93"/>
      <c r="EE48" s="93"/>
      <c r="EF48" s="93"/>
      <c r="EG48" s="109"/>
      <c r="EH48" s="109"/>
      <c r="EI48" s="109"/>
      <c r="EJ48" s="109"/>
      <c r="EK48" s="109"/>
      <c r="EL48" s="109"/>
      <c r="EM48" s="109"/>
      <c r="EN48" s="109"/>
      <c r="EO48" s="109"/>
      <c r="EP48" s="109"/>
      <c r="EQ48" s="87">
        <v>41513</v>
      </c>
      <c r="ER48" s="87"/>
      <c r="ES48" s="87"/>
    </row>
    <row r="49" spans="1:149" s="3" customFormat="1" x14ac:dyDescent="0.25">
      <c r="A49" s="4">
        <v>870</v>
      </c>
      <c r="B49" s="43" t="s">
        <v>42</v>
      </c>
      <c r="C49" s="75">
        <f t="shared" si="1"/>
        <v>34019335</v>
      </c>
      <c r="D49" s="62">
        <v>30251221</v>
      </c>
      <c r="E49" s="59"/>
      <c r="F49" s="62"/>
      <c r="G49" s="60"/>
      <c r="H49" s="62"/>
      <c r="I49" s="62">
        <v>634350</v>
      </c>
      <c r="K49" s="3">
        <v>2893</v>
      </c>
      <c r="L49" s="3">
        <v>156361</v>
      </c>
      <c r="N49" s="62">
        <v>203442</v>
      </c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>
        <v>447624</v>
      </c>
      <c r="AD49" s="62"/>
      <c r="AE49" s="62"/>
      <c r="AF49" s="62"/>
      <c r="AG49" s="62">
        <v>213147</v>
      </c>
      <c r="AH49" s="62"/>
      <c r="AI49" s="62">
        <v>1191899</v>
      </c>
      <c r="AJ49" s="114"/>
      <c r="AK49" s="62"/>
      <c r="AL49" s="62"/>
      <c r="AM49" s="62"/>
      <c r="AN49" s="62"/>
      <c r="AO49" s="62"/>
      <c r="AP49" s="62"/>
      <c r="AQ49" s="62"/>
      <c r="AR49" s="62"/>
      <c r="AS49" s="62">
        <v>255650</v>
      </c>
      <c r="AT49" s="62"/>
      <c r="AU49" s="62">
        <v>32584</v>
      </c>
      <c r="AV49" s="62">
        <v>41319</v>
      </c>
      <c r="AW49" s="60"/>
      <c r="AX49" s="62">
        <v>188854</v>
      </c>
      <c r="AY49" s="62"/>
      <c r="AZ49" s="62"/>
      <c r="BA49" s="60"/>
      <c r="BB49" s="60"/>
      <c r="BC49" s="60"/>
      <c r="BD49" s="60"/>
      <c r="BE49" s="60"/>
      <c r="BF49" s="115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>
        <v>194000</v>
      </c>
      <c r="CZ49" s="62"/>
      <c r="DA49" s="62">
        <v>36068</v>
      </c>
      <c r="DB49" s="62"/>
      <c r="DC49" s="62"/>
      <c r="DD49" s="62"/>
      <c r="DE49" s="62"/>
      <c r="DF49" s="62"/>
      <c r="DG49" s="62"/>
      <c r="DH49" s="62"/>
      <c r="DI49" s="62"/>
      <c r="DJ49" s="62"/>
      <c r="DK49" s="62"/>
      <c r="DL49" s="62"/>
      <c r="DM49" s="62">
        <v>26000</v>
      </c>
      <c r="DN49" s="62"/>
      <c r="DO49" s="62"/>
      <c r="DP49" s="63">
        <v>17356</v>
      </c>
      <c r="DQ49" s="63"/>
      <c r="DR49" s="62"/>
      <c r="DS49" s="62"/>
      <c r="DT49" s="62"/>
      <c r="DU49" s="62"/>
      <c r="DV49" s="62"/>
      <c r="DW49" s="60"/>
      <c r="DX49" s="60"/>
      <c r="DY49" s="60"/>
      <c r="DZ49" s="60"/>
      <c r="EA49" s="93"/>
      <c r="EB49" s="93"/>
      <c r="EC49" s="93"/>
      <c r="ED49" s="93"/>
      <c r="EE49" s="93"/>
      <c r="EF49" s="93"/>
      <c r="EG49" s="109"/>
      <c r="EH49" s="109"/>
      <c r="EI49" s="109"/>
      <c r="EJ49" s="109"/>
      <c r="EK49" s="109"/>
      <c r="EL49" s="109"/>
      <c r="EM49" s="109"/>
      <c r="EN49" s="109"/>
      <c r="EO49" s="109"/>
      <c r="EP49" s="109"/>
      <c r="EQ49" s="87">
        <v>126567</v>
      </c>
      <c r="ER49" s="87"/>
      <c r="ES49" s="87"/>
    </row>
    <row r="50" spans="1:149" s="3" customFormat="1" x14ac:dyDescent="0.25">
      <c r="A50" s="4">
        <v>872</v>
      </c>
      <c r="B50" s="43" t="s">
        <v>43</v>
      </c>
      <c r="C50" s="75">
        <f t="shared" si="1"/>
        <v>17541801</v>
      </c>
      <c r="D50" s="62">
        <v>16149210</v>
      </c>
      <c r="E50" s="59"/>
      <c r="F50" s="62">
        <f>16487+17446</f>
        <v>33933</v>
      </c>
      <c r="G50" s="60"/>
      <c r="H50" s="62"/>
      <c r="I50" s="62">
        <v>296786</v>
      </c>
      <c r="J50" s="3">
        <v>9770</v>
      </c>
      <c r="K50" s="3">
        <v>12815</v>
      </c>
      <c r="N50" s="62">
        <v>111851</v>
      </c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>
        <v>15163</v>
      </c>
      <c r="AD50" s="62"/>
      <c r="AE50" s="62"/>
      <c r="AF50" s="62"/>
      <c r="AG50" s="62">
        <v>187446</v>
      </c>
      <c r="AH50" s="62"/>
      <c r="AI50" s="62">
        <v>165194</v>
      </c>
      <c r="AJ50" s="62"/>
      <c r="AK50" s="62"/>
      <c r="AL50" s="62"/>
      <c r="AM50" s="62"/>
      <c r="AN50" s="62"/>
      <c r="AO50" s="62"/>
      <c r="AP50" s="62"/>
      <c r="AQ50" s="62"/>
      <c r="AR50" s="62"/>
      <c r="AS50" s="62">
        <v>97691</v>
      </c>
      <c r="AT50" s="62"/>
      <c r="AU50" s="62"/>
      <c r="AV50" s="62">
        <v>36237</v>
      </c>
      <c r="AW50" s="60"/>
      <c r="AX50" s="62">
        <v>170000</v>
      </c>
      <c r="AY50" s="62">
        <v>95000</v>
      </c>
      <c r="AZ50" s="62"/>
      <c r="BA50" s="60"/>
      <c r="BB50" s="60"/>
      <c r="BC50" s="60"/>
      <c r="BD50" s="60"/>
      <c r="BE50" s="60"/>
      <c r="BF50" s="115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2"/>
      <c r="BW50" s="62"/>
      <c r="BX50" s="62"/>
      <c r="BY50" s="62"/>
      <c r="BZ50" s="62"/>
      <c r="CA50" s="62"/>
      <c r="CB50" s="62"/>
      <c r="CC50" s="62"/>
      <c r="CD50" s="62"/>
      <c r="CE50" s="62"/>
      <c r="CF50" s="62"/>
      <c r="CG50" s="62"/>
      <c r="CH50" s="62"/>
      <c r="CI50" s="62"/>
      <c r="CJ50" s="62"/>
      <c r="CK50" s="62"/>
      <c r="CL50" s="62"/>
      <c r="CM50" s="62"/>
      <c r="CN50" s="62"/>
      <c r="CO50" s="62"/>
      <c r="CP50" s="62"/>
      <c r="CQ50" s="62"/>
      <c r="CR50" s="62"/>
      <c r="CS50" s="62"/>
      <c r="CT50" s="62"/>
      <c r="CU50" s="62"/>
      <c r="CV50" s="62"/>
      <c r="CW50" s="62"/>
      <c r="CX50" s="62"/>
      <c r="CY50" s="62"/>
      <c r="CZ50" s="62"/>
      <c r="DA50" s="62">
        <v>26200</v>
      </c>
      <c r="DB50" s="62"/>
      <c r="DC50" s="62"/>
      <c r="DD50" s="62"/>
      <c r="DE50" s="62"/>
      <c r="DF50" s="62"/>
      <c r="DG50" s="62"/>
      <c r="DH50" s="62"/>
      <c r="DI50" s="62"/>
      <c r="DJ50" s="62"/>
      <c r="DK50" s="62"/>
      <c r="DL50" s="62"/>
      <c r="DM50" s="62">
        <v>26000</v>
      </c>
      <c r="DN50" s="62"/>
      <c r="DO50" s="62"/>
      <c r="DP50" s="63">
        <v>14734</v>
      </c>
      <c r="DQ50" s="63"/>
      <c r="DR50" s="62"/>
      <c r="DS50" s="62"/>
      <c r="DT50" s="62"/>
      <c r="DU50" s="62"/>
      <c r="DV50" s="62"/>
      <c r="DW50" s="60"/>
      <c r="DX50" s="60"/>
      <c r="DY50" s="60"/>
      <c r="DZ50" s="60"/>
      <c r="EA50" s="93"/>
      <c r="EB50" s="93"/>
      <c r="EC50" s="93"/>
      <c r="ED50" s="93"/>
      <c r="EE50" s="93"/>
      <c r="EF50" s="93"/>
      <c r="EG50" s="109"/>
      <c r="EH50" s="109"/>
      <c r="EI50" s="109"/>
      <c r="EJ50" s="109"/>
      <c r="EK50" s="109"/>
      <c r="EL50" s="109"/>
      <c r="EM50" s="109"/>
      <c r="EN50" s="109"/>
      <c r="EO50" s="109"/>
      <c r="EP50" s="109"/>
      <c r="EQ50" s="87">
        <v>93771</v>
      </c>
      <c r="ER50" s="87"/>
      <c r="ES50" s="87"/>
    </row>
    <row r="51" spans="1:149" s="3" customFormat="1" x14ac:dyDescent="0.25">
      <c r="A51" s="4">
        <v>874</v>
      </c>
      <c r="B51" s="43" t="s">
        <v>44</v>
      </c>
      <c r="C51" s="75">
        <f t="shared" si="1"/>
        <v>64912094</v>
      </c>
      <c r="D51" s="62">
        <v>60465963</v>
      </c>
      <c r="E51" s="59"/>
      <c r="F51" s="62">
        <f>69210+20334+1650+19315+13435</f>
        <v>123944</v>
      </c>
      <c r="G51" s="60"/>
      <c r="H51" s="62"/>
      <c r="I51" s="62">
        <v>1360586</v>
      </c>
      <c r="J51" s="3">
        <v>559</v>
      </c>
      <c r="K51" s="3">
        <v>189916</v>
      </c>
      <c r="L51" s="3">
        <v>296619</v>
      </c>
      <c r="N51" s="62">
        <v>348216</v>
      </c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>
        <v>10000</v>
      </c>
      <c r="AA51" s="62"/>
      <c r="AB51" s="62">
        <v>257816</v>
      </c>
      <c r="AC51" s="62">
        <v>117627</v>
      </c>
      <c r="AD51" s="62"/>
      <c r="AE51" s="62"/>
      <c r="AF51" s="62"/>
      <c r="AG51" s="62">
        <v>573390</v>
      </c>
      <c r="AH51" s="62"/>
      <c r="AI51" s="62">
        <v>221416</v>
      </c>
      <c r="AJ51" s="114"/>
      <c r="AK51" s="62"/>
      <c r="AL51" s="62">
        <v>11108</v>
      </c>
      <c r="AM51" s="62"/>
      <c r="AN51" s="62"/>
      <c r="AO51" s="62"/>
      <c r="AP51" s="114"/>
      <c r="AQ51" s="62"/>
      <c r="AR51" s="62"/>
      <c r="AS51" s="62">
        <v>459009</v>
      </c>
      <c r="AT51" s="62"/>
      <c r="AU51" s="62">
        <v>11194</v>
      </c>
      <c r="AV51" s="62"/>
      <c r="AW51" s="60"/>
      <c r="AX51" s="62">
        <v>182458</v>
      </c>
      <c r="AY51" s="62"/>
      <c r="AZ51" s="62"/>
      <c r="BA51" s="60"/>
      <c r="BB51" s="60"/>
      <c r="BC51" s="60"/>
      <c r="BD51" s="60"/>
      <c r="BE51" s="60"/>
      <c r="BF51" s="115"/>
      <c r="BG51" s="60"/>
      <c r="BH51" s="60"/>
      <c r="BI51" s="60"/>
      <c r="BJ51" s="60"/>
      <c r="BK51" s="116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2">
        <v>31668</v>
      </c>
      <c r="CQ51" s="62"/>
      <c r="CR51" s="62"/>
      <c r="CS51" s="62"/>
      <c r="CT51" s="62"/>
      <c r="CU51" s="62"/>
      <c r="CV51" s="62"/>
      <c r="CW51" s="62"/>
      <c r="CX51" s="62"/>
      <c r="CY51" s="62"/>
      <c r="CZ51" s="62"/>
      <c r="DA51" s="62">
        <v>65269</v>
      </c>
      <c r="DB51" s="62"/>
      <c r="DC51" s="62"/>
      <c r="DD51" s="62"/>
      <c r="DE51" s="62"/>
      <c r="DF51" s="62"/>
      <c r="DG51" s="62"/>
      <c r="DH51" s="62"/>
      <c r="DI51" s="62"/>
      <c r="DJ51" s="62"/>
      <c r="DK51" s="62"/>
      <c r="DL51" s="62"/>
      <c r="DM51" s="62">
        <v>26000</v>
      </c>
      <c r="DN51" s="62"/>
      <c r="DO51" s="62"/>
      <c r="DP51" s="63">
        <v>23151</v>
      </c>
      <c r="DQ51" s="63"/>
      <c r="DR51" s="62"/>
      <c r="DS51" s="62"/>
      <c r="DT51" s="62"/>
      <c r="DU51" s="62"/>
      <c r="DV51" s="62"/>
      <c r="DW51" s="60"/>
      <c r="DX51" s="60"/>
      <c r="DY51" s="60"/>
      <c r="DZ51" s="60"/>
      <c r="EA51" s="93"/>
      <c r="EB51" s="93"/>
      <c r="EC51" s="93"/>
      <c r="ED51" s="93"/>
      <c r="EE51" s="93"/>
      <c r="EF51" s="93"/>
      <c r="EG51" s="109"/>
      <c r="EH51" s="109"/>
      <c r="EI51" s="109"/>
      <c r="EJ51" s="109"/>
      <c r="EK51" s="109"/>
      <c r="EL51" s="109"/>
      <c r="EM51" s="109"/>
      <c r="EN51" s="109"/>
      <c r="EO51" s="109"/>
      <c r="EP51" s="109"/>
      <c r="EQ51" s="87">
        <v>136185</v>
      </c>
      <c r="ER51" s="87"/>
      <c r="ES51" s="87"/>
    </row>
    <row r="52" spans="1:149" s="3" customFormat="1" x14ac:dyDescent="0.25">
      <c r="A52" s="4">
        <v>876</v>
      </c>
      <c r="B52" s="43" t="s">
        <v>45</v>
      </c>
      <c r="C52" s="75">
        <f t="shared" si="1"/>
        <v>21143051</v>
      </c>
      <c r="D52" s="62">
        <v>19352182</v>
      </c>
      <c r="E52" s="59"/>
      <c r="F52" s="62">
        <f>308+948</f>
        <v>1256</v>
      </c>
      <c r="G52" s="60"/>
      <c r="H52" s="62"/>
      <c r="I52" s="62">
        <v>355820</v>
      </c>
      <c r="J52" s="3">
        <v>24158</v>
      </c>
      <c r="K52" s="3">
        <v>159797</v>
      </c>
      <c r="L52" s="3">
        <v>1</v>
      </c>
      <c r="N52" s="62">
        <v>165033</v>
      </c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>
        <v>7423</v>
      </c>
      <c r="AC52" s="62"/>
      <c r="AD52" s="62"/>
      <c r="AE52" s="62"/>
      <c r="AF52" s="62"/>
      <c r="AG52" s="62">
        <v>179238</v>
      </c>
      <c r="AH52" s="62"/>
      <c r="AI52" s="62">
        <v>277454</v>
      </c>
      <c r="AJ52" s="62"/>
      <c r="AK52" s="62"/>
      <c r="AL52" s="62"/>
      <c r="AM52" s="62"/>
      <c r="AN52" s="62"/>
      <c r="AO52" s="62"/>
      <c r="AP52" s="62"/>
      <c r="AQ52" s="62"/>
      <c r="AR52" s="62"/>
      <c r="AS52" s="62">
        <v>270412</v>
      </c>
      <c r="AT52" s="62"/>
      <c r="AU52" s="62"/>
      <c r="AV52" s="62"/>
      <c r="AW52" s="60"/>
      <c r="AX52" s="62">
        <v>172230</v>
      </c>
      <c r="AY52" s="62"/>
      <c r="AZ52" s="62"/>
      <c r="BA52" s="60"/>
      <c r="BB52" s="60"/>
      <c r="BC52" s="60"/>
      <c r="BD52" s="60"/>
      <c r="BE52" s="60"/>
      <c r="BF52" s="115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>
        <v>32684</v>
      </c>
      <c r="DB52" s="62"/>
      <c r="DC52" s="62"/>
      <c r="DD52" s="62"/>
      <c r="DE52" s="62"/>
      <c r="DF52" s="62"/>
      <c r="DG52" s="62"/>
      <c r="DH52" s="62"/>
      <c r="DI52" s="62"/>
      <c r="DJ52" s="62"/>
      <c r="DK52" s="62"/>
      <c r="DL52" s="62"/>
      <c r="DM52" s="62">
        <v>26000</v>
      </c>
      <c r="DN52" s="62"/>
      <c r="DO52" s="62"/>
      <c r="DP52" s="63">
        <v>15581</v>
      </c>
      <c r="DQ52" s="63"/>
      <c r="DR52" s="62"/>
      <c r="DS52" s="62"/>
      <c r="DT52" s="62"/>
      <c r="DU52" s="62"/>
      <c r="DV52" s="62"/>
      <c r="DW52" s="60"/>
      <c r="DX52" s="60"/>
      <c r="DY52" s="60"/>
      <c r="DZ52" s="60"/>
      <c r="EA52" s="93"/>
      <c r="EB52" s="93"/>
      <c r="EC52" s="93"/>
      <c r="ED52" s="93"/>
      <c r="EE52" s="93"/>
      <c r="EF52" s="93"/>
      <c r="EG52" s="109"/>
      <c r="EH52" s="109"/>
      <c r="EI52" s="109"/>
      <c r="EJ52" s="109"/>
      <c r="EK52" s="109"/>
      <c r="EL52" s="109"/>
      <c r="EM52" s="109"/>
      <c r="EN52" s="109"/>
      <c r="EO52" s="109"/>
      <c r="EP52" s="109"/>
      <c r="EQ52" s="87">
        <v>103782</v>
      </c>
      <c r="ER52" s="87"/>
      <c r="ES52" s="87"/>
    </row>
    <row r="53" spans="1:149" s="3" customFormat="1" x14ac:dyDescent="0.25">
      <c r="A53" s="4">
        <v>878</v>
      </c>
      <c r="B53" s="43" t="s">
        <v>46</v>
      </c>
      <c r="C53" s="75">
        <f t="shared" si="1"/>
        <v>36717972</v>
      </c>
      <c r="D53" s="62">
        <v>33971679</v>
      </c>
      <c r="E53" s="59"/>
      <c r="F53" s="62">
        <f>2233+240</f>
        <v>2473</v>
      </c>
      <c r="G53" s="60"/>
      <c r="H53" s="62"/>
      <c r="I53" s="62">
        <v>510154</v>
      </c>
      <c r="J53" s="3">
        <v>4288</v>
      </c>
      <c r="L53" s="3">
        <v>132887</v>
      </c>
      <c r="N53" s="62">
        <v>197111</v>
      </c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>
        <v>32326</v>
      </c>
      <c r="AC53" s="62">
        <v>6852</v>
      </c>
      <c r="AD53" s="62"/>
      <c r="AE53" s="62"/>
      <c r="AF53" s="62"/>
      <c r="AG53" s="62">
        <v>428717</v>
      </c>
      <c r="AH53" s="62"/>
      <c r="AI53" s="62">
        <v>695259</v>
      </c>
      <c r="AJ53" s="114"/>
      <c r="AK53" s="62"/>
      <c r="AL53" s="62"/>
      <c r="AM53" s="62"/>
      <c r="AN53" s="62"/>
      <c r="AO53" s="62"/>
      <c r="AP53" s="62"/>
      <c r="AQ53" s="62"/>
      <c r="AR53" s="62">
        <v>34</v>
      </c>
      <c r="AS53" s="62">
        <v>184681</v>
      </c>
      <c r="AT53" s="62"/>
      <c r="AU53" s="62">
        <v>11638</v>
      </c>
      <c r="AV53" s="62">
        <v>41521</v>
      </c>
      <c r="AW53" s="60"/>
      <c r="AX53" s="62">
        <v>80920</v>
      </c>
      <c r="AY53" s="62"/>
      <c r="AZ53" s="62"/>
      <c r="BA53" s="60"/>
      <c r="BB53" s="60"/>
      <c r="BC53" s="60"/>
      <c r="BD53" s="60"/>
      <c r="BE53" s="60"/>
      <c r="BF53" s="115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2">
        <v>1258</v>
      </c>
      <c r="CQ53" s="62"/>
      <c r="CR53" s="62"/>
      <c r="CS53" s="116"/>
      <c r="CT53" s="116"/>
      <c r="CU53" s="62"/>
      <c r="CV53" s="62"/>
      <c r="CW53" s="62"/>
      <c r="CX53" s="62"/>
      <c r="CY53" s="62">
        <v>194000</v>
      </c>
      <c r="CZ53" s="62"/>
      <c r="DA53" s="62">
        <v>49320</v>
      </c>
      <c r="DB53" s="62"/>
      <c r="DC53" s="62"/>
      <c r="DD53" s="62"/>
      <c r="DE53" s="62"/>
      <c r="DF53" s="62"/>
      <c r="DG53" s="62"/>
      <c r="DH53" s="62"/>
      <c r="DI53" s="62"/>
      <c r="DJ53" s="62"/>
      <c r="DK53" s="62"/>
      <c r="DL53" s="62"/>
      <c r="DM53" s="62">
        <v>26000</v>
      </c>
      <c r="DN53" s="62"/>
      <c r="DO53" s="62"/>
      <c r="DP53" s="63">
        <v>18335</v>
      </c>
      <c r="DQ53" s="63"/>
      <c r="DR53" s="62"/>
      <c r="DS53" s="62"/>
      <c r="DT53" s="62"/>
      <c r="DU53" s="62"/>
      <c r="DV53" s="62"/>
      <c r="DW53" s="60"/>
      <c r="DX53" s="60"/>
      <c r="DY53" s="60"/>
      <c r="DZ53" s="60"/>
      <c r="EA53" s="93"/>
      <c r="EB53" s="93"/>
      <c r="EC53" s="93"/>
      <c r="ED53" s="93"/>
      <c r="EE53" s="93"/>
      <c r="EF53" s="93"/>
      <c r="EG53" s="109"/>
      <c r="EH53" s="109"/>
      <c r="EI53" s="109"/>
      <c r="EJ53" s="109"/>
      <c r="EK53" s="109"/>
      <c r="EL53" s="109"/>
      <c r="EM53" s="109"/>
      <c r="EN53" s="109"/>
      <c r="EO53" s="109"/>
      <c r="EP53" s="109"/>
      <c r="EQ53" s="87">
        <v>128519</v>
      </c>
      <c r="ER53" s="87"/>
      <c r="ES53" s="87"/>
    </row>
    <row r="54" spans="1:149" s="3" customFormat="1" x14ac:dyDescent="0.25">
      <c r="A54" s="4">
        <v>800</v>
      </c>
      <c r="B54" s="43" t="s">
        <v>47</v>
      </c>
      <c r="C54" s="75">
        <f t="shared" si="1"/>
        <v>37515735</v>
      </c>
      <c r="D54" s="62">
        <v>34042745</v>
      </c>
      <c r="E54" s="59"/>
      <c r="F54" s="62">
        <f>87682+53386+3622</f>
        <v>144690</v>
      </c>
      <c r="G54" s="116"/>
      <c r="H54" s="62"/>
      <c r="I54" s="62">
        <v>10</v>
      </c>
      <c r="J54" s="3">
        <v>2437</v>
      </c>
      <c r="K54" s="3">
        <v>206404</v>
      </c>
      <c r="L54" s="3">
        <v>5290</v>
      </c>
      <c r="N54" s="62">
        <v>109319</v>
      </c>
      <c r="O54" s="62"/>
      <c r="P54" s="62"/>
      <c r="Q54" s="62">
        <v>1250</v>
      </c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>
        <v>18441</v>
      </c>
      <c r="AD54" s="62"/>
      <c r="AE54" s="62"/>
      <c r="AF54" s="62"/>
      <c r="AG54" s="62">
        <v>383773</v>
      </c>
      <c r="AH54" s="62"/>
      <c r="AI54" s="62">
        <v>1492671</v>
      </c>
      <c r="AJ54" s="114"/>
      <c r="AK54" s="62"/>
      <c r="AL54" s="62"/>
      <c r="AM54" s="62"/>
      <c r="AN54" s="62"/>
      <c r="AO54" s="62"/>
      <c r="AP54" s="62"/>
      <c r="AQ54" s="62"/>
      <c r="AR54" s="62"/>
      <c r="AS54" s="62">
        <v>418290</v>
      </c>
      <c r="AT54" s="62"/>
      <c r="AU54" s="62">
        <v>34112</v>
      </c>
      <c r="AV54" s="62">
        <v>67543</v>
      </c>
      <c r="AW54" s="60"/>
      <c r="AX54" s="62">
        <v>92388</v>
      </c>
      <c r="AY54" s="62">
        <v>95000</v>
      </c>
      <c r="AZ54" s="62"/>
      <c r="BA54" s="60"/>
      <c r="BB54" s="60"/>
      <c r="BC54" s="60"/>
      <c r="BD54" s="60"/>
      <c r="BE54" s="60"/>
      <c r="BF54" s="115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  <c r="CR54" s="62"/>
      <c r="CS54" s="62"/>
      <c r="CT54" s="62"/>
      <c r="CU54" s="62"/>
      <c r="CV54" s="62"/>
      <c r="CW54" s="62"/>
      <c r="CX54" s="62"/>
      <c r="CY54" s="62">
        <v>194000</v>
      </c>
      <c r="CZ54" s="62"/>
      <c r="DA54" s="62">
        <v>43638</v>
      </c>
      <c r="DB54" s="62"/>
      <c r="DC54" s="62"/>
      <c r="DD54" s="62"/>
      <c r="DE54" s="62"/>
      <c r="DF54" s="62"/>
      <c r="DG54" s="62"/>
      <c r="DH54" s="62"/>
      <c r="DI54" s="62"/>
      <c r="DJ54" s="62"/>
      <c r="DK54" s="62"/>
      <c r="DL54" s="62"/>
      <c r="DM54" s="62">
        <v>26000</v>
      </c>
      <c r="DN54" s="62"/>
      <c r="DO54" s="62"/>
      <c r="DP54" s="63">
        <v>17839</v>
      </c>
      <c r="DQ54" s="63"/>
      <c r="DR54" s="62"/>
      <c r="DS54" s="62"/>
      <c r="DT54" s="62"/>
      <c r="DU54" s="62"/>
      <c r="DV54" s="62"/>
      <c r="DW54" s="60"/>
      <c r="DX54" s="60"/>
      <c r="DY54" s="60"/>
      <c r="DZ54" s="60"/>
      <c r="EA54" s="93"/>
      <c r="EB54" s="93"/>
      <c r="EC54" s="93"/>
      <c r="ED54" s="93"/>
      <c r="EE54" s="93"/>
      <c r="EF54" s="93"/>
      <c r="EG54" s="109"/>
      <c r="EH54" s="109"/>
      <c r="EI54" s="109"/>
      <c r="EJ54" s="109"/>
      <c r="EK54" s="109"/>
      <c r="EL54" s="109"/>
      <c r="EM54" s="109"/>
      <c r="EN54" s="109"/>
      <c r="EO54" s="109"/>
      <c r="EP54" s="109"/>
      <c r="EQ54" s="87">
        <v>119895</v>
      </c>
      <c r="ER54" s="87"/>
      <c r="ES54" s="87"/>
    </row>
    <row r="55" spans="1:149" s="3" customFormat="1" x14ac:dyDescent="0.25">
      <c r="A55" s="4">
        <v>880</v>
      </c>
      <c r="B55" s="43" t="s">
        <v>48</v>
      </c>
      <c r="C55" s="75">
        <f t="shared" si="1"/>
        <v>18831503</v>
      </c>
      <c r="D55" s="62">
        <v>17207011</v>
      </c>
      <c r="E55" s="59"/>
      <c r="F55" s="62">
        <f>4070+488</f>
        <v>4558</v>
      </c>
      <c r="G55" s="60"/>
      <c r="H55" s="62"/>
      <c r="I55" s="62">
        <v>401317</v>
      </c>
      <c r="J55" s="3">
        <v>13955</v>
      </c>
      <c r="K55" s="3">
        <v>47614</v>
      </c>
      <c r="N55" s="62">
        <v>119026</v>
      </c>
      <c r="O55" s="62"/>
      <c r="P55" s="62"/>
      <c r="Q55" s="62"/>
      <c r="R55" s="62"/>
      <c r="S55" s="62"/>
      <c r="T55" s="62"/>
      <c r="U55" s="62"/>
      <c r="V55" s="62">
        <v>14450</v>
      </c>
      <c r="W55" s="62"/>
      <c r="X55" s="62"/>
      <c r="Y55" s="62"/>
      <c r="Z55" s="62"/>
      <c r="AA55" s="62"/>
      <c r="AB55" s="62">
        <v>53647</v>
      </c>
      <c r="AC55" s="62">
        <v>95428</v>
      </c>
      <c r="AD55" s="62"/>
      <c r="AE55" s="62"/>
      <c r="AF55" s="62"/>
      <c r="AG55" s="62">
        <v>248554</v>
      </c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>
        <v>191757</v>
      </c>
      <c r="AT55" s="62"/>
      <c r="AU55" s="62">
        <v>54280</v>
      </c>
      <c r="AV55" s="62"/>
      <c r="AW55" s="60"/>
      <c r="AX55" s="62">
        <v>190000</v>
      </c>
      <c r="AY55" s="62"/>
      <c r="AZ55" s="62"/>
      <c r="BA55" s="60"/>
      <c r="BB55" s="60"/>
      <c r="BC55" s="60"/>
      <c r="BD55" s="60"/>
      <c r="BE55" s="60"/>
      <c r="BF55" s="115"/>
      <c r="BG55" s="60"/>
      <c r="BH55" s="60"/>
      <c r="BI55" s="60"/>
      <c r="BJ55" s="60"/>
      <c r="BK55" s="116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>
        <v>11275</v>
      </c>
      <c r="CQ55" s="62"/>
      <c r="CR55" s="62"/>
      <c r="CS55" s="62"/>
      <c r="CT55" s="62"/>
      <c r="CU55" s="62"/>
      <c r="CV55" s="62"/>
      <c r="CW55" s="62"/>
      <c r="CX55" s="62"/>
      <c r="CY55" s="62"/>
      <c r="CZ55" s="62"/>
      <c r="DA55" s="62">
        <v>32025</v>
      </c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>
        <v>26000</v>
      </c>
      <c r="DN55" s="62"/>
      <c r="DO55" s="62"/>
      <c r="DP55" s="63">
        <v>15231</v>
      </c>
      <c r="DQ55" s="63"/>
      <c r="DR55" s="62"/>
      <c r="DS55" s="62"/>
      <c r="DT55" s="62"/>
      <c r="DU55" s="62"/>
      <c r="DV55" s="62"/>
      <c r="DW55" s="60"/>
      <c r="DX55" s="60"/>
      <c r="DY55" s="60"/>
      <c r="DZ55" s="60"/>
      <c r="EA55" s="93"/>
      <c r="EB55" s="93"/>
      <c r="EC55" s="93"/>
      <c r="ED55" s="93"/>
      <c r="EE55" s="93"/>
      <c r="EF55" s="93"/>
      <c r="EG55" s="109"/>
      <c r="EH55" s="109"/>
      <c r="EI55" s="109"/>
      <c r="EJ55" s="109"/>
      <c r="EK55" s="109"/>
      <c r="EL55" s="109"/>
      <c r="EM55" s="109"/>
      <c r="EN55" s="109"/>
      <c r="EO55" s="109"/>
      <c r="EP55" s="109"/>
      <c r="EQ55" s="87">
        <v>105375</v>
      </c>
      <c r="ER55" s="87"/>
      <c r="ES55" s="87"/>
    </row>
    <row r="56" spans="1:149" s="3" customFormat="1" x14ac:dyDescent="0.25">
      <c r="A56" s="4">
        <v>882</v>
      </c>
      <c r="B56" s="43" t="s">
        <v>49</v>
      </c>
      <c r="C56" s="75">
        <f t="shared" si="1"/>
        <v>25324756</v>
      </c>
      <c r="D56" s="62">
        <v>22655221</v>
      </c>
      <c r="E56" s="59"/>
      <c r="F56" s="62"/>
      <c r="G56" s="116"/>
      <c r="H56" s="62"/>
      <c r="I56" s="62">
        <v>575544</v>
      </c>
      <c r="J56" s="3">
        <v>5480</v>
      </c>
      <c r="K56" s="3">
        <v>40873</v>
      </c>
      <c r="L56" s="3">
        <v>94900</v>
      </c>
      <c r="N56" s="62">
        <v>140553</v>
      </c>
      <c r="O56" s="62"/>
      <c r="P56" s="62"/>
      <c r="Q56" s="62">
        <v>1250</v>
      </c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>
        <v>357649</v>
      </c>
      <c r="AH56" s="62">
        <v>7</v>
      </c>
      <c r="AI56" s="62">
        <v>1033285</v>
      </c>
      <c r="AJ56" s="114"/>
      <c r="AK56" s="62"/>
      <c r="AL56" s="62"/>
      <c r="AM56" s="62"/>
      <c r="AN56" s="62"/>
      <c r="AO56" s="62"/>
      <c r="AP56" s="62"/>
      <c r="AQ56" s="62"/>
      <c r="AR56" s="62"/>
      <c r="AS56" s="62">
        <v>141657</v>
      </c>
      <c r="AT56" s="62"/>
      <c r="AU56" s="62">
        <v>8842</v>
      </c>
      <c r="AV56" s="62">
        <v>36301</v>
      </c>
      <c r="AW56" s="60"/>
      <c r="AX56" s="62">
        <v>71057</v>
      </c>
      <c r="AY56" s="62"/>
      <c r="AZ56" s="62"/>
      <c r="BA56" s="60"/>
      <c r="BB56" s="60"/>
      <c r="BC56" s="60"/>
      <c r="BD56" s="60"/>
      <c r="BE56" s="60"/>
      <c r="BF56" s="115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S56" s="60"/>
      <c r="BT56" s="60"/>
      <c r="BU56" s="60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>
        <v>64840</v>
      </c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>
        <v>16136</v>
      </c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>
        <v>26000</v>
      </c>
      <c r="DN56" s="62"/>
      <c r="DO56" s="62"/>
      <c r="DP56" s="63">
        <v>16005</v>
      </c>
      <c r="DQ56" s="63"/>
      <c r="DR56" s="62"/>
      <c r="DS56" s="62"/>
      <c r="DT56" s="62"/>
      <c r="DU56" s="62"/>
      <c r="DV56" s="62"/>
      <c r="DW56" s="60"/>
      <c r="DX56" s="60"/>
      <c r="DY56" s="60"/>
      <c r="DZ56" s="60"/>
      <c r="EA56" s="93"/>
      <c r="EB56" s="93"/>
      <c r="EC56" s="93"/>
      <c r="ED56" s="93"/>
      <c r="EE56" s="93"/>
      <c r="EF56" s="93"/>
      <c r="EG56" s="109"/>
      <c r="EH56" s="109"/>
      <c r="EI56" s="109"/>
      <c r="EJ56" s="109"/>
      <c r="EK56" s="109"/>
      <c r="EL56" s="109"/>
      <c r="EM56" s="109"/>
      <c r="EN56" s="109"/>
      <c r="EO56" s="109"/>
      <c r="EP56" s="109"/>
      <c r="EQ56" s="87">
        <v>39156</v>
      </c>
      <c r="ER56" s="87"/>
      <c r="ES56" s="87"/>
    </row>
    <row r="57" spans="1:149" s="3" customFormat="1" x14ac:dyDescent="0.25">
      <c r="A57" s="4">
        <v>883</v>
      </c>
      <c r="B57" s="43" t="s">
        <v>50</v>
      </c>
      <c r="C57" s="75">
        <f t="shared" si="1"/>
        <v>24826295</v>
      </c>
      <c r="D57" s="62">
        <v>23667529</v>
      </c>
      <c r="E57" s="59"/>
      <c r="F57" s="62">
        <f>3200+3080</f>
        <v>6280</v>
      </c>
      <c r="G57" s="60"/>
      <c r="H57" s="62"/>
      <c r="I57" s="62">
        <v>88119</v>
      </c>
      <c r="L57" s="3">
        <v>29566</v>
      </c>
      <c r="N57" s="62">
        <v>209774</v>
      </c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>
        <v>301959</v>
      </c>
      <c r="AH57" s="62"/>
      <c r="AI57" s="62"/>
      <c r="AJ57" s="114"/>
      <c r="AK57" s="62"/>
      <c r="AL57" s="62"/>
      <c r="AM57" s="62"/>
      <c r="AN57" s="62"/>
      <c r="AO57" s="62"/>
      <c r="AP57" s="62"/>
      <c r="AQ57" s="62"/>
      <c r="AR57" s="62"/>
      <c r="AS57" s="62">
        <v>159415</v>
      </c>
      <c r="AT57" s="62"/>
      <c r="AU57" s="62">
        <v>29559</v>
      </c>
      <c r="AV57" s="62"/>
      <c r="AW57" s="60"/>
      <c r="AX57" s="62"/>
      <c r="AY57" s="62"/>
      <c r="AZ57" s="62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>
        <v>194000</v>
      </c>
      <c r="CZ57" s="62"/>
      <c r="DA57" s="62">
        <v>34750</v>
      </c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>
        <v>26000</v>
      </c>
      <c r="DN57" s="62"/>
      <c r="DO57" s="62"/>
      <c r="DP57" s="63">
        <v>16241</v>
      </c>
      <c r="DQ57" s="63"/>
      <c r="DR57" s="62"/>
      <c r="DS57" s="62"/>
      <c r="DT57" s="62"/>
      <c r="DU57" s="62"/>
      <c r="DV57" s="62"/>
      <c r="DW57" s="60"/>
      <c r="DX57" s="60"/>
      <c r="DY57" s="60"/>
      <c r="DZ57" s="60"/>
      <c r="EA57" s="93"/>
      <c r="EB57" s="93"/>
      <c r="EC57" s="93"/>
      <c r="ED57" s="93"/>
      <c r="EE57" s="93"/>
      <c r="EF57" s="93"/>
      <c r="EG57" s="109"/>
      <c r="EH57" s="109"/>
      <c r="EI57" s="109"/>
      <c r="EJ57" s="109"/>
      <c r="EK57" s="109"/>
      <c r="EL57" s="109"/>
      <c r="EM57" s="109"/>
      <c r="EN57" s="109"/>
      <c r="EO57" s="109"/>
      <c r="EP57" s="109"/>
      <c r="EQ57" s="87">
        <v>63103</v>
      </c>
      <c r="ER57" s="87"/>
      <c r="ES57" s="87"/>
    </row>
    <row r="58" spans="1:149" s="3" customFormat="1" x14ac:dyDescent="0.25">
      <c r="A58" s="4">
        <v>884</v>
      </c>
      <c r="B58" s="43" t="s">
        <v>51</v>
      </c>
      <c r="C58" s="75">
        <f t="shared" si="1"/>
        <v>28189275</v>
      </c>
      <c r="D58" s="62">
        <v>25310352</v>
      </c>
      <c r="E58" s="59"/>
      <c r="F58" s="62">
        <f>26980+11884+5720</f>
        <v>44584</v>
      </c>
      <c r="G58" s="60"/>
      <c r="H58" s="62"/>
      <c r="I58" s="62">
        <v>96076</v>
      </c>
      <c r="J58" s="3">
        <v>10423</v>
      </c>
      <c r="K58" s="3">
        <v>73475</v>
      </c>
      <c r="N58" s="62">
        <v>187403</v>
      </c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>
        <v>295000</v>
      </c>
      <c r="AB58" s="62">
        <v>86710</v>
      </c>
      <c r="AC58" s="62">
        <v>505</v>
      </c>
      <c r="AD58" s="62"/>
      <c r="AE58" s="62"/>
      <c r="AF58" s="62"/>
      <c r="AG58" s="62">
        <v>288772</v>
      </c>
      <c r="AH58" s="62">
        <v>1131275</v>
      </c>
      <c r="AI58" s="62">
        <v>136501</v>
      </c>
      <c r="AJ58" s="114"/>
      <c r="AK58" s="62"/>
      <c r="AL58" s="62">
        <v>8317</v>
      </c>
      <c r="AM58" s="62"/>
      <c r="AN58" s="62"/>
      <c r="AO58" s="62"/>
      <c r="AP58" s="62"/>
      <c r="AQ58" s="62"/>
      <c r="AR58" s="62"/>
      <c r="AS58" s="62">
        <v>138756</v>
      </c>
      <c r="AT58" s="62"/>
      <c r="AU58" s="62">
        <v>12897</v>
      </c>
      <c r="AV58" s="62"/>
      <c r="AW58" s="60"/>
      <c r="AX58" s="62"/>
      <c r="AY58" s="62"/>
      <c r="AZ58" s="62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>
        <v>193523</v>
      </c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>
        <v>16560</v>
      </c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>
        <v>26000</v>
      </c>
      <c r="DN58" s="62"/>
      <c r="DO58" s="62"/>
      <c r="DP58" s="63">
        <v>16551</v>
      </c>
      <c r="DQ58" s="63"/>
      <c r="DR58" s="62"/>
      <c r="DS58" s="62"/>
      <c r="DT58" s="62"/>
      <c r="DU58" s="62"/>
      <c r="DV58" s="62"/>
      <c r="DW58" s="60"/>
      <c r="DX58" s="60"/>
      <c r="DY58" s="60"/>
      <c r="DZ58" s="60"/>
      <c r="EA58" s="93"/>
      <c r="EB58" s="93"/>
      <c r="EC58" s="93"/>
      <c r="ED58" s="93"/>
      <c r="EE58" s="93"/>
      <c r="EF58" s="93"/>
      <c r="EG58" s="109"/>
      <c r="EH58" s="109"/>
      <c r="EI58" s="109"/>
      <c r="EJ58" s="109"/>
      <c r="EK58" s="109"/>
      <c r="EL58" s="109"/>
      <c r="EM58" s="109"/>
      <c r="EN58" s="109"/>
      <c r="EO58" s="109"/>
      <c r="EP58" s="109"/>
      <c r="EQ58" s="87">
        <v>115595</v>
      </c>
      <c r="ER58" s="87"/>
      <c r="ES58" s="87"/>
    </row>
    <row r="59" spans="1:149" s="3" customFormat="1" x14ac:dyDescent="0.25">
      <c r="A59" s="4">
        <v>888</v>
      </c>
      <c r="B59" s="43" t="s">
        <v>52</v>
      </c>
      <c r="C59" s="75">
        <f t="shared" si="1"/>
        <v>14349665</v>
      </c>
      <c r="D59" s="62">
        <v>12138728</v>
      </c>
      <c r="E59" s="59"/>
      <c r="F59" s="62">
        <f>7590+1155</f>
        <v>8745</v>
      </c>
      <c r="G59" s="60"/>
      <c r="H59" s="62"/>
      <c r="I59" s="62">
        <v>975514</v>
      </c>
      <c r="J59" s="3">
        <v>21132</v>
      </c>
      <c r="K59" s="3">
        <v>37947</v>
      </c>
      <c r="L59" s="3">
        <v>3</v>
      </c>
      <c r="N59" s="62">
        <v>80617</v>
      </c>
      <c r="O59" s="62"/>
      <c r="P59" s="62"/>
      <c r="Q59" s="62">
        <v>1250</v>
      </c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>
        <v>117969</v>
      </c>
      <c r="AC59" s="62">
        <v>15276</v>
      </c>
      <c r="AD59" s="62"/>
      <c r="AE59" s="62"/>
      <c r="AF59" s="62"/>
      <c r="AG59" s="62">
        <v>173317</v>
      </c>
      <c r="AH59" s="62"/>
      <c r="AI59" s="62">
        <v>448727</v>
      </c>
      <c r="AJ59" s="114"/>
      <c r="AK59" s="62"/>
      <c r="AL59" s="62"/>
      <c r="AM59" s="62"/>
      <c r="AN59" s="62"/>
      <c r="AO59" s="62"/>
      <c r="AP59" s="62"/>
      <c r="AQ59" s="62"/>
      <c r="AR59" s="62"/>
      <c r="AS59" s="62">
        <v>93276</v>
      </c>
      <c r="AT59" s="62"/>
      <c r="AU59" s="62">
        <v>7025</v>
      </c>
      <c r="AV59" s="62">
        <v>35568</v>
      </c>
      <c r="AW59" s="60"/>
      <c r="AX59" s="62">
        <v>123554</v>
      </c>
      <c r="AY59" s="62"/>
      <c r="AZ59" s="62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>
        <v>1049</v>
      </c>
      <c r="CQ59" s="62"/>
      <c r="CR59" s="62"/>
      <c r="CS59" s="62"/>
      <c r="CT59" s="62"/>
      <c r="CU59" s="62"/>
      <c r="CV59" s="62"/>
      <c r="CW59" s="116"/>
      <c r="CX59" s="116"/>
      <c r="CY59" s="62"/>
      <c r="CZ59" s="62"/>
      <c r="DA59" s="62">
        <v>29981</v>
      </c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>
        <v>26000</v>
      </c>
      <c r="DN59" s="62"/>
      <c r="DO59" s="62"/>
      <c r="DP59" s="63">
        <v>13987</v>
      </c>
      <c r="DQ59" s="63"/>
      <c r="DR59" s="62"/>
      <c r="DS59" s="62"/>
      <c r="DT59" s="62"/>
      <c r="DU59" s="62"/>
      <c r="DV59" s="62"/>
      <c r="DW59" s="60"/>
      <c r="DX59" s="60"/>
      <c r="DY59" s="60"/>
      <c r="DZ59" s="60"/>
      <c r="EA59" s="93"/>
      <c r="EB59" s="93"/>
      <c r="EC59" s="93"/>
      <c r="ED59" s="93"/>
      <c r="EE59" s="93"/>
      <c r="EF59" s="93"/>
      <c r="EG59" s="109"/>
      <c r="EH59" s="109"/>
      <c r="EI59" s="109"/>
      <c r="EJ59" s="109"/>
      <c r="EK59" s="109"/>
      <c r="EL59" s="109"/>
      <c r="EM59" s="109"/>
      <c r="EN59" s="109"/>
      <c r="EO59" s="109"/>
      <c r="EP59" s="109"/>
      <c r="EQ59" s="87"/>
      <c r="ER59" s="87"/>
      <c r="ES59" s="87"/>
    </row>
    <row r="60" spans="1:149" s="3" customFormat="1" x14ac:dyDescent="0.25">
      <c r="A60" s="4">
        <v>889</v>
      </c>
      <c r="B60" s="43" t="s">
        <v>53</v>
      </c>
      <c r="C60" s="75">
        <f t="shared" si="1"/>
        <v>27808264</v>
      </c>
      <c r="D60" s="62">
        <v>24902395</v>
      </c>
      <c r="E60" s="59"/>
      <c r="F60" s="62">
        <f>4418+2530+3945+3881</f>
        <v>14774</v>
      </c>
      <c r="G60" s="60"/>
      <c r="H60" s="62"/>
      <c r="I60" s="62">
        <v>826526</v>
      </c>
      <c r="J60" s="3">
        <v>26741</v>
      </c>
      <c r="K60" s="3">
        <v>612</v>
      </c>
      <c r="L60" s="3">
        <v>192668</v>
      </c>
      <c r="N60" s="62">
        <v>192890</v>
      </c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>
        <v>275805</v>
      </c>
      <c r="AC60" s="62">
        <v>367255</v>
      </c>
      <c r="AD60" s="62"/>
      <c r="AE60" s="62"/>
      <c r="AF60" s="62"/>
      <c r="AG60" s="62">
        <v>347979</v>
      </c>
      <c r="AH60" s="62"/>
      <c r="AI60" s="62">
        <v>85786</v>
      </c>
      <c r="AJ60" s="114"/>
      <c r="AK60" s="62"/>
      <c r="AL60" s="62"/>
      <c r="AM60" s="62"/>
      <c r="AN60" s="62"/>
      <c r="AO60" s="62"/>
      <c r="AP60" s="62"/>
      <c r="AQ60" s="62"/>
      <c r="AR60" s="62"/>
      <c r="AS60" s="62">
        <v>122189</v>
      </c>
      <c r="AT60" s="62"/>
      <c r="AU60" s="62">
        <v>21295</v>
      </c>
      <c r="AV60" s="62">
        <v>37687</v>
      </c>
      <c r="AW60" s="60"/>
      <c r="AX60" s="62"/>
      <c r="AY60" s="62"/>
      <c r="AZ60" s="62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>
        <v>206293</v>
      </c>
      <c r="CO60" s="62"/>
      <c r="CP60" s="62">
        <v>28440</v>
      </c>
      <c r="CQ60" s="62"/>
      <c r="CR60" s="62"/>
      <c r="CS60" s="62"/>
      <c r="CT60" s="62"/>
      <c r="CU60" s="62"/>
      <c r="CV60" s="62"/>
      <c r="CW60" s="62"/>
      <c r="CX60" s="62"/>
      <c r="CY60" s="62"/>
      <c r="CZ60" s="62"/>
      <c r="DA60" s="62">
        <v>42323</v>
      </c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>
        <v>26000</v>
      </c>
      <c r="DN60" s="62"/>
      <c r="DO60" s="62"/>
      <c r="DP60" s="63">
        <v>16388</v>
      </c>
      <c r="DQ60" s="63"/>
      <c r="DR60" s="116"/>
      <c r="DS60" s="62"/>
      <c r="DT60" s="62"/>
      <c r="DU60" s="62"/>
      <c r="DV60" s="62"/>
      <c r="DW60" s="60"/>
      <c r="DX60" s="60"/>
      <c r="DY60" s="60"/>
      <c r="DZ60" s="60"/>
      <c r="EA60" s="93"/>
      <c r="EB60" s="93"/>
      <c r="EC60" s="93"/>
      <c r="ED60" s="93"/>
      <c r="EE60" s="93"/>
      <c r="EF60" s="93"/>
      <c r="EG60" s="109"/>
      <c r="EH60" s="109"/>
      <c r="EI60" s="109"/>
      <c r="EJ60" s="109"/>
      <c r="EK60" s="109"/>
      <c r="EL60" s="109"/>
      <c r="EM60" s="109"/>
      <c r="EN60" s="109"/>
      <c r="EO60" s="109"/>
      <c r="EP60" s="109"/>
      <c r="EQ60" s="87">
        <v>74218</v>
      </c>
      <c r="ER60" s="87"/>
      <c r="ES60" s="87"/>
    </row>
    <row r="61" spans="1:149" s="3" customFormat="1" x14ac:dyDescent="0.25">
      <c r="A61" s="4">
        <v>890</v>
      </c>
      <c r="B61" s="43" t="s">
        <v>54</v>
      </c>
      <c r="C61" s="75">
        <f t="shared" si="1"/>
        <v>195703467</v>
      </c>
      <c r="D61" s="62">
        <v>187297821</v>
      </c>
      <c r="E61" s="59"/>
      <c r="F61" s="62">
        <f>123896+36661+148130+29802+18548</f>
        <v>357037</v>
      </c>
      <c r="G61" s="60"/>
      <c r="H61" s="62"/>
      <c r="I61" s="62"/>
      <c r="J61" s="3">
        <v>154874</v>
      </c>
      <c r="K61" s="3">
        <v>606624</v>
      </c>
      <c r="L61" s="3">
        <v>8</v>
      </c>
      <c r="N61" s="62">
        <v>1111758</v>
      </c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>
        <v>210000</v>
      </c>
      <c r="AB61" s="62">
        <v>27405</v>
      </c>
      <c r="AC61" s="62">
        <v>5697</v>
      </c>
      <c r="AD61" s="62"/>
      <c r="AE61" s="62"/>
      <c r="AF61" s="62"/>
      <c r="AG61" s="62">
        <v>1855930</v>
      </c>
      <c r="AH61" s="62"/>
      <c r="AI61" s="62"/>
      <c r="AJ61" s="114"/>
      <c r="AK61" s="62"/>
      <c r="AL61" s="62"/>
      <c r="AM61" s="62"/>
      <c r="AN61" s="62"/>
      <c r="AO61" s="62"/>
      <c r="AP61" s="62"/>
      <c r="AQ61" s="62"/>
      <c r="AR61" s="62"/>
      <c r="AS61" s="62">
        <v>1325346</v>
      </c>
      <c r="AT61" s="62"/>
      <c r="AU61" s="62">
        <v>34947</v>
      </c>
      <c r="AV61" s="62">
        <v>100701</v>
      </c>
      <c r="AW61" s="60"/>
      <c r="AX61" s="62">
        <v>86298</v>
      </c>
      <c r="AY61" s="62"/>
      <c r="AZ61" s="62"/>
      <c r="BA61" s="60"/>
      <c r="BB61" s="60"/>
      <c r="BC61" s="60"/>
      <c r="BD61" s="60"/>
      <c r="BE61" s="60"/>
      <c r="BF61" s="116"/>
      <c r="BG61" s="60"/>
      <c r="BH61" s="116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2">
        <v>1610780</v>
      </c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2"/>
      <c r="CH61" s="62"/>
      <c r="CI61" s="62"/>
      <c r="CJ61" s="62"/>
      <c r="CK61" s="62"/>
      <c r="CL61" s="62"/>
      <c r="CM61" s="62"/>
      <c r="CN61" s="62">
        <v>267085</v>
      </c>
      <c r="CO61" s="62"/>
      <c r="CP61" s="62"/>
      <c r="CQ61" s="62"/>
      <c r="CR61" s="62"/>
      <c r="CS61" s="62"/>
      <c r="CT61" s="62"/>
      <c r="CU61" s="62"/>
      <c r="CV61" s="62"/>
      <c r="CW61" s="62"/>
      <c r="CX61" s="62"/>
      <c r="CY61" s="62"/>
      <c r="CZ61" s="62"/>
      <c r="DA61" s="62">
        <v>164001</v>
      </c>
      <c r="DB61" s="62"/>
      <c r="DC61" s="62"/>
      <c r="DD61" s="62"/>
      <c r="DE61" s="62"/>
      <c r="DF61" s="62"/>
      <c r="DG61" s="62"/>
      <c r="DH61" s="62"/>
      <c r="DI61" s="62"/>
      <c r="DJ61" s="62"/>
      <c r="DK61" s="62"/>
      <c r="DL61" s="62"/>
      <c r="DM61" s="62">
        <v>100000</v>
      </c>
      <c r="DN61" s="62"/>
      <c r="DO61" s="62"/>
      <c r="DP61" s="63">
        <v>49924</v>
      </c>
      <c r="DQ61" s="63"/>
      <c r="DR61" s="62"/>
      <c r="DS61" s="62"/>
      <c r="DT61" s="62"/>
      <c r="DU61" s="62"/>
      <c r="DV61" s="62"/>
      <c r="DW61" s="60"/>
      <c r="DX61" s="60"/>
      <c r="DY61" s="60"/>
      <c r="DZ61" s="60"/>
      <c r="EA61" s="93"/>
      <c r="EB61" s="93"/>
      <c r="EC61" s="109"/>
      <c r="ED61" s="109"/>
      <c r="EE61" s="109"/>
      <c r="EF61" s="109"/>
      <c r="EG61" s="109"/>
      <c r="EH61" s="109"/>
      <c r="EI61" s="109"/>
      <c r="EJ61" s="109"/>
      <c r="EK61" s="109"/>
      <c r="EL61" s="109"/>
      <c r="EM61" s="109"/>
      <c r="EN61" s="109"/>
      <c r="EO61" s="109"/>
      <c r="EP61" s="109"/>
      <c r="EQ61" s="87">
        <v>337231</v>
      </c>
      <c r="ER61" s="87"/>
      <c r="ES61" s="87"/>
    </row>
    <row r="62" spans="1:149" s="3" customFormat="1" x14ac:dyDescent="0.25">
      <c r="A62" s="4">
        <v>892</v>
      </c>
      <c r="B62" s="43" t="s">
        <v>55</v>
      </c>
      <c r="C62" s="75">
        <f t="shared" si="1"/>
        <v>30914240</v>
      </c>
      <c r="D62" s="62">
        <v>28705829</v>
      </c>
      <c r="E62" s="59"/>
      <c r="F62" s="62"/>
      <c r="G62" s="60"/>
      <c r="H62" s="62"/>
      <c r="I62" s="62">
        <v>593207</v>
      </c>
      <c r="J62" s="3">
        <v>12729</v>
      </c>
      <c r="K62" s="3">
        <v>158411</v>
      </c>
      <c r="N62" s="62">
        <v>275618</v>
      </c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>
        <v>5911</v>
      </c>
      <c r="Z62" s="62"/>
      <c r="AA62" s="62"/>
      <c r="AB62" s="62">
        <v>37939</v>
      </c>
      <c r="AC62" s="62">
        <v>120975</v>
      </c>
      <c r="AD62" s="62"/>
      <c r="AE62" s="62"/>
      <c r="AF62" s="62"/>
      <c r="AG62" s="62">
        <v>365540</v>
      </c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>
        <v>293163</v>
      </c>
      <c r="AT62" s="62"/>
      <c r="AU62" s="62"/>
      <c r="AV62" s="62"/>
      <c r="AW62" s="60"/>
      <c r="AX62" s="62">
        <v>93000</v>
      </c>
      <c r="AY62" s="62"/>
      <c r="AZ62" s="62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2">
        <v>53614</v>
      </c>
      <c r="CQ62" s="62"/>
      <c r="CR62" s="62"/>
      <c r="CS62" s="62"/>
      <c r="CT62" s="62"/>
      <c r="CU62" s="62"/>
      <c r="CV62" s="62"/>
      <c r="CW62" s="62"/>
      <c r="CX62" s="62"/>
      <c r="CY62" s="62"/>
      <c r="CZ62" s="62"/>
      <c r="DA62" s="62">
        <v>40363</v>
      </c>
      <c r="DB62" s="62"/>
      <c r="DC62" s="62"/>
      <c r="DD62" s="62"/>
      <c r="DE62" s="62"/>
      <c r="DF62" s="62"/>
      <c r="DG62" s="62"/>
      <c r="DH62" s="62"/>
      <c r="DI62" s="62"/>
      <c r="DJ62" s="62"/>
      <c r="DK62" s="62"/>
      <c r="DL62" s="62"/>
      <c r="DM62" s="62">
        <v>26000</v>
      </c>
      <c r="DN62" s="62"/>
      <c r="DO62" s="62"/>
      <c r="DP62" s="63">
        <v>17521</v>
      </c>
      <c r="DQ62" s="63"/>
      <c r="DR62" s="62"/>
      <c r="DS62" s="62"/>
      <c r="DT62" s="62"/>
      <c r="DU62" s="62"/>
      <c r="DV62" s="62"/>
      <c r="DW62" s="60"/>
      <c r="DX62" s="60"/>
      <c r="DY62" s="60"/>
      <c r="DZ62" s="60"/>
      <c r="EA62" s="93"/>
      <c r="EB62" s="93"/>
      <c r="EC62" s="93"/>
      <c r="ED62" s="93"/>
      <c r="EE62" s="93"/>
      <c r="EF62" s="93"/>
      <c r="EG62" s="109"/>
      <c r="EH62" s="109"/>
      <c r="EI62" s="109"/>
      <c r="EJ62" s="109"/>
      <c r="EK62" s="109"/>
      <c r="EL62" s="109"/>
      <c r="EM62" s="109"/>
      <c r="EN62" s="109"/>
      <c r="EO62" s="109"/>
      <c r="EP62" s="109"/>
      <c r="EQ62" s="87">
        <v>114420</v>
      </c>
      <c r="ER62" s="87"/>
      <c r="ES62" s="87"/>
    </row>
    <row r="63" spans="1:149" s="3" customFormat="1" x14ac:dyDescent="0.25">
      <c r="A63" s="4">
        <v>894</v>
      </c>
      <c r="B63" s="43" t="s">
        <v>56</v>
      </c>
      <c r="C63" s="75">
        <f t="shared" si="1"/>
        <v>19011375</v>
      </c>
      <c r="D63" s="62">
        <v>17551348</v>
      </c>
      <c r="E63" s="59"/>
      <c r="F63" s="62">
        <f>36665+12210+7700+14395+1881</f>
        <v>72851</v>
      </c>
      <c r="G63" s="60"/>
      <c r="H63" s="62"/>
      <c r="I63" s="62">
        <v>74222</v>
      </c>
      <c r="J63" s="3">
        <v>15013</v>
      </c>
      <c r="K63" s="3">
        <v>78154</v>
      </c>
      <c r="L63" s="3">
        <v>43770</v>
      </c>
      <c r="N63" s="62">
        <v>170942</v>
      </c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>
        <v>6</v>
      </c>
      <c r="AC63" s="62">
        <v>6</v>
      </c>
      <c r="AD63" s="62"/>
      <c r="AE63" s="62"/>
      <c r="AF63" s="62"/>
      <c r="AG63" s="62">
        <v>232255</v>
      </c>
      <c r="AH63" s="62"/>
      <c r="AI63" s="62"/>
      <c r="AJ63" s="114"/>
      <c r="AK63" s="62"/>
      <c r="AL63" s="62"/>
      <c r="AM63" s="62"/>
      <c r="AN63" s="62"/>
      <c r="AO63" s="62"/>
      <c r="AP63" s="62"/>
      <c r="AQ63" s="62"/>
      <c r="AR63" s="62"/>
      <c r="AS63" s="62">
        <v>139272</v>
      </c>
      <c r="AT63" s="62"/>
      <c r="AU63" s="62">
        <v>37105</v>
      </c>
      <c r="AV63" s="62">
        <v>37967</v>
      </c>
      <c r="AW63" s="60"/>
      <c r="AX63" s="62">
        <v>149058</v>
      </c>
      <c r="AY63" s="62"/>
      <c r="AZ63" s="62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>
        <v>158912</v>
      </c>
      <c r="BP63" s="60"/>
      <c r="BQ63" s="60"/>
      <c r="BR63" s="60"/>
      <c r="BS63" s="60"/>
      <c r="BT63" s="60"/>
      <c r="BU63" s="60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2">
        <v>122091</v>
      </c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2">
        <v>41816</v>
      </c>
      <c r="DB63" s="62"/>
      <c r="DC63" s="62"/>
      <c r="DD63" s="62"/>
      <c r="DE63" s="62"/>
      <c r="DF63" s="62"/>
      <c r="DG63" s="62"/>
      <c r="DH63" s="62"/>
      <c r="DI63" s="62"/>
      <c r="DJ63" s="62"/>
      <c r="DK63" s="62"/>
      <c r="DL63" s="62"/>
      <c r="DM63" s="62">
        <v>26000</v>
      </c>
      <c r="DN63" s="62"/>
      <c r="DO63" s="62"/>
      <c r="DP63" s="63">
        <v>15006</v>
      </c>
      <c r="DQ63" s="63"/>
      <c r="DR63" s="62"/>
      <c r="DS63" s="62"/>
      <c r="DT63" s="62"/>
      <c r="DU63" s="62"/>
      <c r="DV63" s="62"/>
      <c r="DW63" s="60"/>
      <c r="DX63" s="60"/>
      <c r="DY63" s="60"/>
      <c r="DZ63" s="60"/>
      <c r="EA63" s="93"/>
      <c r="EB63" s="93"/>
      <c r="EC63" s="93"/>
      <c r="ED63" s="114"/>
      <c r="EE63" s="93"/>
      <c r="EF63" s="93"/>
      <c r="EG63" s="109"/>
      <c r="EH63" s="109"/>
      <c r="EI63" s="109"/>
      <c r="EJ63" s="109"/>
      <c r="EK63" s="109"/>
      <c r="EL63" s="109"/>
      <c r="EM63" s="109"/>
      <c r="EN63" s="109"/>
      <c r="EO63" s="109"/>
      <c r="EP63" s="109"/>
      <c r="EQ63" s="87">
        <v>45581</v>
      </c>
      <c r="ER63" s="87"/>
      <c r="ES63" s="87"/>
    </row>
    <row r="64" spans="1:149" s="3" customFormat="1" x14ac:dyDescent="0.25">
      <c r="A64" s="4">
        <v>896</v>
      </c>
      <c r="B64" s="43" t="s">
        <v>57</v>
      </c>
      <c r="C64" s="75">
        <f t="shared" si="1"/>
        <v>29255226</v>
      </c>
      <c r="D64" s="62">
        <v>26896953</v>
      </c>
      <c r="E64" s="59"/>
      <c r="F64" s="62">
        <f>70722+77033+42188+17134+3161</f>
        <v>210238</v>
      </c>
      <c r="G64" s="116"/>
      <c r="H64" s="62"/>
      <c r="I64" s="62">
        <v>1</v>
      </c>
      <c r="J64" s="3">
        <v>22845</v>
      </c>
      <c r="K64" s="3">
        <v>54288</v>
      </c>
      <c r="N64" s="62">
        <v>197955</v>
      </c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>
        <v>118524</v>
      </c>
      <c r="AD64" s="62"/>
      <c r="AE64" s="62"/>
      <c r="AF64" s="62"/>
      <c r="AG64" s="62">
        <v>306843</v>
      </c>
      <c r="AH64" s="62"/>
      <c r="AI64" s="62">
        <v>591020</v>
      </c>
      <c r="AJ64" s="114"/>
      <c r="AK64" s="62"/>
      <c r="AL64" s="62"/>
      <c r="AM64" s="62"/>
      <c r="AN64" s="62"/>
      <c r="AO64" s="62"/>
      <c r="AP64" s="62"/>
      <c r="AQ64" s="62"/>
      <c r="AR64" s="62"/>
      <c r="AS64" s="62">
        <v>149973</v>
      </c>
      <c r="AT64" s="62"/>
      <c r="AU64" s="62">
        <v>22977</v>
      </c>
      <c r="AV64" s="62">
        <v>38760</v>
      </c>
      <c r="AW64" s="60"/>
      <c r="AX64" s="62">
        <v>190000</v>
      </c>
      <c r="AY64" s="62">
        <v>95000</v>
      </c>
      <c r="AZ64" s="62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/>
      <c r="CM64" s="62"/>
      <c r="CN64" s="62"/>
      <c r="CO64" s="62"/>
      <c r="CP64" s="62"/>
      <c r="CQ64" s="62"/>
      <c r="CR64" s="62"/>
      <c r="CS64" s="62"/>
      <c r="CT64" s="62"/>
      <c r="CU64" s="62"/>
      <c r="CV64" s="62"/>
      <c r="CW64" s="62"/>
      <c r="CX64" s="62"/>
      <c r="CY64" s="62">
        <v>194000</v>
      </c>
      <c r="CZ64" s="62"/>
      <c r="DA64" s="62">
        <v>49493</v>
      </c>
      <c r="DB64" s="62"/>
      <c r="DC64" s="62"/>
      <c r="DD64" s="62"/>
      <c r="DE64" s="62"/>
      <c r="DF64" s="62"/>
      <c r="DG64" s="62"/>
      <c r="DH64" s="62"/>
      <c r="DI64" s="62"/>
      <c r="DJ64" s="62"/>
      <c r="DK64" s="62"/>
      <c r="DL64" s="62"/>
      <c r="DM64" s="62">
        <v>26000</v>
      </c>
      <c r="DN64" s="62"/>
      <c r="DO64" s="62"/>
      <c r="DP64" s="63">
        <v>16598</v>
      </c>
      <c r="DQ64" s="63"/>
      <c r="DR64" s="62"/>
      <c r="DS64" s="62"/>
      <c r="DT64" s="62"/>
      <c r="DU64" s="62"/>
      <c r="DV64" s="62"/>
      <c r="DW64" s="60"/>
      <c r="DX64" s="60"/>
      <c r="DY64" s="60"/>
      <c r="DZ64" s="60"/>
      <c r="EA64" s="93"/>
      <c r="EB64" s="93"/>
      <c r="EC64" s="93"/>
      <c r="ED64" s="93"/>
      <c r="EE64" s="93"/>
      <c r="EF64" s="93"/>
      <c r="EG64" s="109"/>
      <c r="EH64" s="109"/>
      <c r="EI64" s="109"/>
      <c r="EJ64" s="109"/>
      <c r="EK64" s="109"/>
      <c r="EL64" s="109"/>
      <c r="EM64" s="109"/>
      <c r="EN64" s="109"/>
      <c r="EO64" s="109"/>
      <c r="EP64" s="109"/>
      <c r="EQ64" s="87">
        <v>73758</v>
      </c>
      <c r="ER64" s="87"/>
      <c r="ES64" s="87"/>
    </row>
    <row r="65" spans="1:149" s="3" customFormat="1" x14ac:dyDescent="0.25">
      <c r="A65" s="4">
        <v>898</v>
      </c>
      <c r="B65" s="43" t="s">
        <v>58</v>
      </c>
      <c r="C65" s="75">
        <f t="shared" si="1"/>
        <v>31554276</v>
      </c>
      <c r="D65" s="62">
        <v>29592662</v>
      </c>
      <c r="E65" s="61"/>
      <c r="F65" s="62">
        <f>107212+65833+80755+24271+231</f>
        <v>278302</v>
      </c>
      <c r="G65" s="116"/>
      <c r="H65" s="62"/>
      <c r="I65" s="62"/>
      <c r="K65" s="3">
        <v>51332</v>
      </c>
      <c r="L65" s="3">
        <v>18</v>
      </c>
      <c r="N65" s="62">
        <v>113961</v>
      </c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>
        <v>4426</v>
      </c>
      <c r="AC65" s="62">
        <v>21100</v>
      </c>
      <c r="AD65" s="62"/>
      <c r="AE65" s="62"/>
      <c r="AF65" s="62"/>
      <c r="AG65" s="62">
        <v>180583</v>
      </c>
      <c r="AH65" s="62"/>
      <c r="AI65" s="62">
        <v>637902</v>
      </c>
      <c r="AJ65" s="114"/>
      <c r="AK65" s="62"/>
      <c r="AL65" s="62"/>
      <c r="AM65" s="62"/>
      <c r="AN65" s="62"/>
      <c r="AO65" s="62"/>
      <c r="AP65" s="62"/>
      <c r="AQ65" s="62"/>
      <c r="AR65" s="62"/>
      <c r="AS65" s="62">
        <v>97910</v>
      </c>
      <c r="AT65" s="62"/>
      <c r="AU65" s="62"/>
      <c r="AV65" s="62"/>
      <c r="AW65" s="60"/>
      <c r="AX65" s="62">
        <v>88472</v>
      </c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0"/>
      <c r="BJ65" s="60"/>
      <c r="BK65" s="60"/>
      <c r="BL65" s="60"/>
      <c r="BM65" s="60"/>
      <c r="BN65" s="60"/>
      <c r="BO65" s="60"/>
      <c r="BP65" s="62"/>
      <c r="BQ65" s="60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  <c r="CF65" s="62"/>
      <c r="CG65" s="62"/>
      <c r="CH65" s="62"/>
      <c r="CI65" s="62"/>
      <c r="CJ65" s="62"/>
      <c r="CK65" s="62"/>
      <c r="CL65" s="62"/>
      <c r="CM65" s="62"/>
      <c r="CN65" s="62">
        <v>285885</v>
      </c>
      <c r="CO65" s="62"/>
      <c r="CP65" s="62">
        <v>75416</v>
      </c>
      <c r="CQ65" s="62"/>
      <c r="CR65" s="62"/>
      <c r="CS65" s="62"/>
      <c r="CT65" s="62"/>
      <c r="CU65" s="62"/>
      <c r="CV65" s="62"/>
      <c r="CW65" s="62"/>
      <c r="CX65" s="62"/>
      <c r="CY65" s="62"/>
      <c r="CZ65" s="62"/>
      <c r="DA65" s="62">
        <v>25898</v>
      </c>
      <c r="DB65" s="62"/>
      <c r="DC65" s="62"/>
      <c r="DD65" s="62"/>
      <c r="DE65" s="62"/>
      <c r="DF65" s="62"/>
      <c r="DG65" s="62"/>
      <c r="DH65" s="62"/>
      <c r="DI65" s="62"/>
      <c r="DJ65" s="62"/>
      <c r="DK65" s="62"/>
      <c r="DL65" s="62"/>
      <c r="DM65" s="62">
        <v>26000</v>
      </c>
      <c r="DN65" s="62"/>
      <c r="DO65" s="62"/>
      <c r="DP65" s="63">
        <v>15101</v>
      </c>
      <c r="DQ65" s="63"/>
      <c r="DR65" s="62"/>
      <c r="DS65" s="62"/>
      <c r="DT65" s="62"/>
      <c r="DU65" s="62"/>
      <c r="DV65" s="62"/>
      <c r="DW65" s="62"/>
      <c r="DX65" s="62"/>
      <c r="DY65" s="60"/>
      <c r="DZ65" s="60"/>
      <c r="EA65" s="93"/>
      <c r="EB65" s="93"/>
      <c r="EC65" s="93"/>
      <c r="ED65" s="93"/>
      <c r="EE65" s="93"/>
      <c r="EF65" s="93"/>
      <c r="EG65" s="109"/>
      <c r="EH65" s="109"/>
      <c r="EI65" s="109"/>
      <c r="EJ65" s="109"/>
      <c r="EK65" s="109"/>
      <c r="EL65" s="109"/>
      <c r="EM65" s="109"/>
      <c r="EN65" s="109"/>
      <c r="EO65" s="109"/>
      <c r="EP65" s="109"/>
      <c r="EQ65" s="87">
        <v>59308</v>
      </c>
      <c r="ER65" s="87"/>
      <c r="ES65" s="87"/>
    </row>
    <row r="66" spans="1:149" s="3" customFormat="1" ht="15.75" thickBot="1" x14ac:dyDescent="0.3">
      <c r="A66" s="52"/>
      <c r="B66" s="53" t="s">
        <v>0</v>
      </c>
      <c r="C66" s="65">
        <f t="shared" ref="C66:H66" si="2">SUM(C8:C65)</f>
        <v>2231896208</v>
      </c>
      <c r="D66" s="66">
        <f t="shared" si="2"/>
        <v>2064578466</v>
      </c>
      <c r="E66" s="66">
        <f t="shared" si="2"/>
        <v>0</v>
      </c>
      <c r="F66" s="66">
        <f t="shared" si="2"/>
        <v>3101673</v>
      </c>
      <c r="G66" s="66">
        <f t="shared" si="2"/>
        <v>0</v>
      </c>
      <c r="H66" s="66">
        <f t="shared" si="2"/>
        <v>0</v>
      </c>
      <c r="I66" s="66">
        <f t="shared" ref="I66:M66" si="3">SUM(I8:I65)</f>
        <v>28468231</v>
      </c>
      <c r="J66" s="66">
        <f t="shared" si="3"/>
        <v>770382</v>
      </c>
      <c r="K66" s="66">
        <f t="shared" si="3"/>
        <v>4036809</v>
      </c>
      <c r="L66" s="66">
        <f t="shared" si="3"/>
        <v>7761822</v>
      </c>
      <c r="M66" s="66">
        <f t="shared" si="3"/>
        <v>0</v>
      </c>
      <c r="N66" s="66">
        <f t="shared" ref="N66:BC66" si="4">SUM(N8:N65)</f>
        <v>13672003</v>
      </c>
      <c r="O66" s="66">
        <f t="shared" si="4"/>
        <v>0</v>
      </c>
      <c r="P66" s="66">
        <f t="shared" si="4"/>
        <v>0</v>
      </c>
      <c r="Q66" s="66">
        <f t="shared" si="4"/>
        <v>18609</v>
      </c>
      <c r="R66" s="66">
        <f t="shared" si="4"/>
        <v>0</v>
      </c>
      <c r="S66" s="66">
        <f t="shared" si="4"/>
        <v>0</v>
      </c>
      <c r="T66" s="66">
        <f t="shared" si="4"/>
        <v>0</v>
      </c>
      <c r="U66" s="66">
        <f t="shared" si="4"/>
        <v>0</v>
      </c>
      <c r="V66" s="66">
        <f t="shared" si="4"/>
        <v>14450</v>
      </c>
      <c r="W66" s="66">
        <f t="shared" si="4"/>
        <v>0</v>
      </c>
      <c r="X66" s="66">
        <f t="shared" si="4"/>
        <v>0</v>
      </c>
      <c r="Y66" s="66">
        <f t="shared" si="4"/>
        <v>5911</v>
      </c>
      <c r="Z66" s="66">
        <f t="shared" si="4"/>
        <v>10000</v>
      </c>
      <c r="AA66" s="66">
        <f t="shared" si="4"/>
        <v>650000</v>
      </c>
      <c r="AB66" s="66">
        <f t="shared" si="4"/>
        <v>3097588</v>
      </c>
      <c r="AC66" s="66">
        <f t="shared" si="4"/>
        <v>4968921</v>
      </c>
      <c r="AD66" s="66">
        <f t="shared" si="4"/>
        <v>77070</v>
      </c>
      <c r="AE66" s="66">
        <f t="shared" si="4"/>
        <v>909467</v>
      </c>
      <c r="AF66" s="66">
        <f t="shared" si="4"/>
        <v>0</v>
      </c>
      <c r="AG66" s="66">
        <f t="shared" si="4"/>
        <v>22411526</v>
      </c>
      <c r="AH66" s="66">
        <f t="shared" si="4"/>
        <v>1387898</v>
      </c>
      <c r="AI66" s="66">
        <f t="shared" si="4"/>
        <v>27742483</v>
      </c>
      <c r="AJ66" s="66">
        <f t="shared" si="4"/>
        <v>0</v>
      </c>
      <c r="AK66" s="66">
        <f t="shared" si="4"/>
        <v>0</v>
      </c>
      <c r="AL66" s="66">
        <f t="shared" si="4"/>
        <v>104622</v>
      </c>
      <c r="AM66" s="66">
        <f t="shared" si="4"/>
        <v>0</v>
      </c>
      <c r="AN66" s="66">
        <f t="shared" si="4"/>
        <v>0</v>
      </c>
      <c r="AO66" s="66">
        <f t="shared" si="4"/>
        <v>0</v>
      </c>
      <c r="AP66" s="66">
        <f t="shared" si="4"/>
        <v>0</v>
      </c>
      <c r="AQ66" s="66">
        <f t="shared" si="4"/>
        <v>0</v>
      </c>
      <c r="AR66" s="66">
        <f t="shared" si="4"/>
        <v>1176</v>
      </c>
      <c r="AS66" s="66">
        <f t="shared" si="4"/>
        <v>13780334</v>
      </c>
      <c r="AT66" s="66">
        <f t="shared" si="4"/>
        <v>0</v>
      </c>
      <c r="AU66" s="66">
        <f t="shared" si="4"/>
        <v>902711</v>
      </c>
      <c r="AV66" s="66">
        <f t="shared" si="4"/>
        <v>1415420</v>
      </c>
      <c r="AW66" s="66">
        <f t="shared" si="4"/>
        <v>225000</v>
      </c>
      <c r="AX66" s="66">
        <f t="shared" si="4"/>
        <v>5655277</v>
      </c>
      <c r="AY66" s="66">
        <f t="shared" si="4"/>
        <v>659367</v>
      </c>
      <c r="AZ66" s="66">
        <f t="shared" si="4"/>
        <v>0</v>
      </c>
      <c r="BA66" s="66">
        <f t="shared" si="4"/>
        <v>0</v>
      </c>
      <c r="BB66" s="66">
        <f t="shared" si="4"/>
        <v>0</v>
      </c>
      <c r="BC66" s="66">
        <f t="shared" si="4"/>
        <v>0</v>
      </c>
      <c r="BD66" s="66">
        <f t="shared" ref="BD66:BS66" si="5">SUM(BD8:BD65)</f>
        <v>0</v>
      </c>
      <c r="BE66" s="66">
        <f t="shared" si="5"/>
        <v>0</v>
      </c>
      <c r="BF66" s="66">
        <f t="shared" si="5"/>
        <v>0</v>
      </c>
      <c r="BG66" s="66">
        <f>SUM(BG8:BG65)</f>
        <v>0</v>
      </c>
      <c r="BH66" s="66">
        <f>SUM(BH8:BH65)</f>
        <v>0</v>
      </c>
      <c r="BI66" s="66">
        <f t="shared" ref="BI66:BN66" si="6">SUM(BI8:BI65)</f>
        <v>0</v>
      </c>
      <c r="BJ66" s="66">
        <f t="shared" si="6"/>
        <v>0</v>
      </c>
      <c r="BK66" s="66">
        <f t="shared" si="6"/>
        <v>0</v>
      </c>
      <c r="BL66" s="66">
        <f t="shared" si="6"/>
        <v>0</v>
      </c>
      <c r="BM66" s="66">
        <f t="shared" si="6"/>
        <v>0</v>
      </c>
      <c r="BN66" s="66">
        <f t="shared" si="6"/>
        <v>0</v>
      </c>
      <c r="BO66" s="66">
        <f t="shared" si="5"/>
        <v>1135329</v>
      </c>
      <c r="BP66" s="66">
        <f>SUM(BP8:BP65)</f>
        <v>0</v>
      </c>
      <c r="BQ66" s="66">
        <f>SUM(BQ8:BQ65)</f>
        <v>0</v>
      </c>
      <c r="BR66" s="66">
        <f t="shared" si="5"/>
        <v>0</v>
      </c>
      <c r="BS66" s="66">
        <f t="shared" si="5"/>
        <v>0</v>
      </c>
      <c r="BT66" s="66">
        <f t="shared" ref="BT66:BY66" si="7">SUM(BT8:BT65)</f>
        <v>0</v>
      </c>
      <c r="BU66" s="66">
        <f t="shared" si="7"/>
        <v>0</v>
      </c>
      <c r="BV66" s="66">
        <f t="shared" si="7"/>
        <v>4034017</v>
      </c>
      <c r="BW66" s="66">
        <f t="shared" si="7"/>
        <v>0</v>
      </c>
      <c r="BX66" s="66">
        <f t="shared" si="7"/>
        <v>0</v>
      </c>
      <c r="BY66" s="66">
        <f t="shared" si="7"/>
        <v>0</v>
      </c>
      <c r="BZ66" s="66">
        <f t="shared" ref="BZ66:CL66" si="8">SUM(BZ8:BZ65)</f>
        <v>0</v>
      </c>
      <c r="CA66" s="66">
        <f t="shared" si="8"/>
        <v>0</v>
      </c>
      <c r="CB66" s="66">
        <f t="shared" si="8"/>
        <v>0</v>
      </c>
      <c r="CC66" s="66">
        <f t="shared" si="8"/>
        <v>0</v>
      </c>
      <c r="CD66" s="66">
        <f t="shared" si="8"/>
        <v>0</v>
      </c>
      <c r="CE66" s="66">
        <f t="shared" si="8"/>
        <v>0</v>
      </c>
      <c r="CF66" s="66">
        <f t="shared" si="8"/>
        <v>0</v>
      </c>
      <c r="CG66" s="66">
        <f t="shared" si="8"/>
        <v>0</v>
      </c>
      <c r="CH66" s="66">
        <f t="shared" si="8"/>
        <v>0</v>
      </c>
      <c r="CI66" s="66">
        <f t="shared" si="8"/>
        <v>0</v>
      </c>
      <c r="CJ66" s="66">
        <f t="shared" si="8"/>
        <v>0</v>
      </c>
      <c r="CK66" s="66">
        <f t="shared" si="8"/>
        <v>0</v>
      </c>
      <c r="CL66" s="66">
        <f t="shared" si="8"/>
        <v>0</v>
      </c>
      <c r="CM66" s="66">
        <f>SUM(CM8:CM65)</f>
        <v>0</v>
      </c>
      <c r="CN66" s="66">
        <f>SUM(CN8:CN65)</f>
        <v>2674169</v>
      </c>
      <c r="CO66" s="66">
        <f>SUM(CO8:CO65)</f>
        <v>0</v>
      </c>
      <c r="CP66" s="66">
        <f t="shared" ref="CP66:CQ66" si="9">SUM(CP8:CP65)</f>
        <v>1981819</v>
      </c>
      <c r="CQ66" s="66">
        <f t="shared" si="9"/>
        <v>0</v>
      </c>
      <c r="CR66" s="66">
        <f t="shared" ref="CR66:DB66" si="10">SUM(CR8:CR65)</f>
        <v>0</v>
      </c>
      <c r="CS66" s="66">
        <f t="shared" si="10"/>
        <v>0</v>
      </c>
      <c r="CT66" s="66">
        <f t="shared" si="10"/>
        <v>0</v>
      </c>
      <c r="CU66" s="66">
        <f t="shared" si="10"/>
        <v>0</v>
      </c>
      <c r="CV66" s="66">
        <f t="shared" si="10"/>
        <v>0</v>
      </c>
      <c r="CW66" s="66">
        <f t="shared" si="10"/>
        <v>0</v>
      </c>
      <c r="CX66" s="66">
        <f t="shared" si="10"/>
        <v>0</v>
      </c>
      <c r="CY66" s="66">
        <f t="shared" si="10"/>
        <v>2910000</v>
      </c>
      <c r="CZ66" s="66">
        <f t="shared" si="10"/>
        <v>0</v>
      </c>
      <c r="DA66" s="66">
        <f t="shared" si="10"/>
        <v>2590513</v>
      </c>
      <c r="DB66" s="66">
        <f t="shared" si="10"/>
        <v>0</v>
      </c>
      <c r="DC66" s="66">
        <f t="shared" ref="DC66:DF66" si="11">SUM(DC8:DC65)</f>
        <v>0</v>
      </c>
      <c r="DD66" s="66">
        <f t="shared" si="11"/>
        <v>0</v>
      </c>
      <c r="DE66" s="66">
        <f t="shared" si="11"/>
        <v>0</v>
      </c>
      <c r="DF66" s="66">
        <f t="shared" si="11"/>
        <v>0</v>
      </c>
      <c r="DG66" s="66">
        <f t="shared" ref="DG66:DS66" si="12">SUM(DG8:DG65)</f>
        <v>349503</v>
      </c>
      <c r="DH66" s="66">
        <f t="shared" si="12"/>
        <v>3000</v>
      </c>
      <c r="DI66" s="66">
        <f t="shared" si="12"/>
        <v>17712</v>
      </c>
      <c r="DJ66" s="66">
        <f t="shared" si="12"/>
        <v>0</v>
      </c>
      <c r="DK66" s="66">
        <f t="shared" si="12"/>
        <v>0</v>
      </c>
      <c r="DL66" s="66">
        <f t="shared" si="12"/>
        <v>0</v>
      </c>
      <c r="DM66" s="66">
        <f t="shared" si="12"/>
        <v>1800000</v>
      </c>
      <c r="DN66" s="66">
        <f t="shared" si="12"/>
        <v>14</v>
      </c>
      <c r="DO66" s="66">
        <f t="shared" si="12"/>
        <v>0</v>
      </c>
      <c r="DP66" s="66">
        <f t="shared" si="12"/>
        <v>1077040</v>
      </c>
      <c r="DQ66" s="66">
        <f t="shared" si="12"/>
        <v>0</v>
      </c>
      <c r="DR66" s="66">
        <f t="shared" si="12"/>
        <v>0</v>
      </c>
      <c r="DS66" s="66">
        <f t="shared" si="12"/>
        <v>0</v>
      </c>
      <c r="DT66" s="66">
        <f t="shared" ref="DT66:DV66" si="13">SUM(DT8:DT65)</f>
        <v>0</v>
      </c>
      <c r="DU66" s="66">
        <f t="shared" si="13"/>
        <v>0</v>
      </c>
      <c r="DV66" s="66">
        <f t="shared" si="13"/>
        <v>0</v>
      </c>
      <c r="DW66" s="66">
        <f>SUM(DW8:DW65)</f>
        <v>0</v>
      </c>
      <c r="DX66" s="66">
        <f>SUM(DX8:DX65)</f>
        <v>0</v>
      </c>
      <c r="DY66" s="66">
        <f t="shared" ref="DY66:DZ66" si="14">SUM(DY8:DY65)</f>
        <v>0</v>
      </c>
      <c r="DZ66" s="66">
        <f t="shared" si="14"/>
        <v>0</v>
      </c>
      <c r="EA66" s="66">
        <f>SUM(EA8:EA65)</f>
        <v>827298</v>
      </c>
      <c r="EB66" s="66">
        <f t="shared" ref="EB66:EQ66" si="15">SUM(EB8:EB65)</f>
        <v>0</v>
      </c>
      <c r="EC66" s="66">
        <f>SUM(EC8:EC65)</f>
        <v>0</v>
      </c>
      <c r="ED66" s="66">
        <f>SUM(ED8:ED65)</f>
        <v>0</v>
      </c>
      <c r="EE66" s="66">
        <f t="shared" ref="EE66:EF66" si="16">SUM(EE8:EE65)</f>
        <v>0</v>
      </c>
      <c r="EF66" s="66">
        <f t="shared" si="16"/>
        <v>0</v>
      </c>
      <c r="EG66" s="66">
        <f t="shared" ref="EG66:EP66" si="17">SUM(EG8:EG65)</f>
        <v>0</v>
      </c>
      <c r="EH66" s="66">
        <f t="shared" si="17"/>
        <v>0</v>
      </c>
      <c r="EI66" s="66">
        <f t="shared" si="17"/>
        <v>0</v>
      </c>
      <c r="EJ66" s="66">
        <f t="shared" si="17"/>
        <v>0</v>
      </c>
      <c r="EK66" s="66">
        <f t="shared" si="17"/>
        <v>0</v>
      </c>
      <c r="EL66" s="66">
        <f t="shared" si="17"/>
        <v>0</v>
      </c>
      <c r="EM66" s="66">
        <f t="shared" si="17"/>
        <v>0</v>
      </c>
      <c r="EN66" s="66">
        <f t="shared" si="17"/>
        <v>0</v>
      </c>
      <c r="EO66" s="66">
        <f t="shared" si="17"/>
        <v>0</v>
      </c>
      <c r="EP66" s="66">
        <f t="shared" si="17"/>
        <v>0</v>
      </c>
      <c r="EQ66" s="66">
        <f t="shared" si="15"/>
        <v>6068578</v>
      </c>
      <c r="ER66" s="66">
        <f>SUM(ER8:ER65)</f>
        <v>0</v>
      </c>
      <c r="ES66" s="66">
        <f>SUM(ES8:ES65)</f>
        <v>0</v>
      </c>
    </row>
    <row r="67" spans="1:149" ht="15.75" thickTop="1" x14ac:dyDescent="0.25"/>
    <row r="68" spans="1:149" x14ac:dyDescent="0.25">
      <c r="F68" s="94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W68" s="29"/>
      <c r="AX68" s="29"/>
      <c r="AY68" s="29"/>
      <c r="AZ68" s="29"/>
      <c r="DG68" s="29"/>
      <c r="DH68" s="29"/>
      <c r="DI68" s="29"/>
      <c r="DJ68" s="29"/>
      <c r="DK68" s="29"/>
      <c r="DL68" s="29"/>
      <c r="DM68" s="29"/>
      <c r="EA68" s="29"/>
    </row>
    <row r="69" spans="1:149" x14ac:dyDescent="0.25">
      <c r="B69" s="48"/>
      <c r="F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W69" s="29"/>
      <c r="AX69" s="29"/>
      <c r="AY69" s="29"/>
      <c r="AZ69" s="29"/>
      <c r="DG69" s="29"/>
      <c r="DH69" s="29"/>
      <c r="DI69" s="29"/>
      <c r="DJ69" s="29"/>
      <c r="DK69" s="29"/>
      <c r="DL69" s="29"/>
      <c r="DM69" s="29"/>
      <c r="EA69" s="29"/>
    </row>
    <row r="70" spans="1:149" x14ac:dyDescent="0.25">
      <c r="F70" s="94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W70" s="29"/>
      <c r="AX70" s="29"/>
      <c r="AY70" s="29"/>
      <c r="AZ70" s="29"/>
      <c r="DG70" s="29"/>
      <c r="DH70" s="29"/>
      <c r="DI70" s="29"/>
      <c r="DJ70" s="29"/>
      <c r="DK70" s="29"/>
      <c r="DL70" s="29"/>
      <c r="DM70" s="29"/>
      <c r="EA70" s="29"/>
    </row>
    <row r="71" spans="1:149" x14ac:dyDescent="0.25">
      <c r="B71" s="21"/>
      <c r="F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W71" s="29"/>
      <c r="AX71" s="29"/>
      <c r="AY71" s="29"/>
      <c r="AZ71" s="29"/>
      <c r="DG71" s="29"/>
      <c r="DH71" s="29"/>
      <c r="DI71" s="29"/>
      <c r="DJ71" s="29"/>
      <c r="DK71" s="29"/>
      <c r="DL71" s="29"/>
      <c r="DM71" s="29"/>
      <c r="EA71" s="29"/>
    </row>
    <row r="72" spans="1:149" x14ac:dyDescent="0.25">
      <c r="B72" s="21"/>
      <c r="F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W72" s="29"/>
      <c r="AX72" s="29"/>
      <c r="AY72" s="29"/>
      <c r="AZ72" s="29"/>
      <c r="DG72" s="29"/>
      <c r="DH72" s="29"/>
      <c r="DI72" s="29"/>
      <c r="DJ72" s="29"/>
      <c r="DK72" s="29"/>
      <c r="DL72" s="29"/>
      <c r="DM72" s="29"/>
      <c r="EA72" s="29"/>
    </row>
    <row r="73" spans="1:149" x14ac:dyDescent="0.25">
      <c r="D73" s="30"/>
      <c r="E73" s="30"/>
      <c r="F73" s="29"/>
      <c r="G73" s="30"/>
      <c r="H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30"/>
      <c r="AW73" s="29"/>
      <c r="AX73" s="29"/>
      <c r="AY73" s="29"/>
      <c r="AZ73" s="29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29"/>
      <c r="DH73" s="29"/>
      <c r="DI73" s="29"/>
      <c r="DJ73" s="29"/>
      <c r="DK73" s="29"/>
      <c r="DL73" s="29"/>
      <c r="DM73" s="29"/>
      <c r="DN73" s="30"/>
      <c r="DO73" s="30"/>
      <c r="DW73" s="30"/>
      <c r="DX73" s="30"/>
      <c r="DY73" s="30"/>
      <c r="DZ73" s="30"/>
      <c r="EA73" s="29"/>
    </row>
    <row r="74" spans="1:149" s="9" customFormat="1" x14ac:dyDescent="0.25">
      <c r="C74" s="31"/>
      <c r="D74" s="31"/>
      <c r="E74" s="31"/>
      <c r="F74" s="29"/>
      <c r="G74" s="31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31"/>
      <c r="AW74" s="29"/>
      <c r="AX74" s="29"/>
      <c r="AY74" s="29"/>
      <c r="AZ74" s="29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29"/>
      <c r="DH74" s="29"/>
      <c r="DI74" s="29"/>
      <c r="DJ74" s="29"/>
      <c r="DK74" s="29"/>
      <c r="DL74" s="29"/>
      <c r="DM74" s="29"/>
      <c r="DN74" s="31"/>
      <c r="DO74" s="31"/>
      <c r="DW74" s="31"/>
      <c r="DX74" s="31"/>
      <c r="DY74" s="31"/>
      <c r="DZ74" s="31"/>
      <c r="EA74" s="29"/>
    </row>
    <row r="75" spans="1:149" s="9" customFormat="1" x14ac:dyDescent="0.25">
      <c r="C75" s="31"/>
      <c r="D75" s="31"/>
      <c r="E75" s="31"/>
      <c r="F75" s="29"/>
      <c r="G75" s="31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31"/>
      <c r="AW75" s="29"/>
      <c r="AX75" s="29"/>
      <c r="AY75" s="29"/>
      <c r="AZ75" s="29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31"/>
      <c r="DD75" s="31"/>
      <c r="DE75" s="31"/>
      <c r="DF75" s="31"/>
      <c r="DG75" s="29"/>
      <c r="DH75" s="29"/>
      <c r="DI75" s="29"/>
      <c r="DJ75" s="29"/>
      <c r="DK75" s="29"/>
      <c r="DL75" s="29"/>
      <c r="DM75" s="29"/>
      <c r="DN75" s="31"/>
      <c r="DO75" s="31"/>
      <c r="DW75" s="31"/>
      <c r="DX75" s="31"/>
      <c r="DY75" s="31"/>
      <c r="DZ75" s="31"/>
      <c r="EA75" s="29"/>
    </row>
    <row r="76" spans="1:149" x14ac:dyDescent="0.25">
      <c r="F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W76" s="29"/>
      <c r="AX76" s="29"/>
      <c r="AY76" s="29"/>
      <c r="AZ76" s="29"/>
      <c r="DG76" s="29"/>
      <c r="DH76" s="29"/>
      <c r="DI76" s="29"/>
      <c r="DJ76" s="29"/>
      <c r="DK76" s="29"/>
      <c r="DL76" s="29"/>
      <c r="DM76" s="29"/>
      <c r="EA76" s="29"/>
    </row>
    <row r="77" spans="1:149" x14ac:dyDescent="0.25">
      <c r="F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W77" s="29"/>
      <c r="AX77" s="29"/>
      <c r="AY77" s="29"/>
      <c r="AZ77" s="29"/>
      <c r="DG77" s="29"/>
      <c r="DH77" s="29"/>
      <c r="DI77" s="29"/>
      <c r="DJ77" s="29"/>
      <c r="DK77" s="29"/>
      <c r="DL77" s="29"/>
      <c r="DM77" s="29"/>
      <c r="EA77" s="29"/>
    </row>
    <row r="78" spans="1:149" x14ac:dyDescent="0.25"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W78" s="29"/>
      <c r="AX78" s="29"/>
      <c r="AY78" s="29"/>
      <c r="AZ78" s="29"/>
      <c r="DG78" s="29"/>
      <c r="DH78" s="29"/>
      <c r="DI78" s="29"/>
      <c r="DJ78" s="29"/>
      <c r="DK78" s="29"/>
      <c r="DL78" s="29"/>
      <c r="DM78" s="29"/>
      <c r="EA78" s="29"/>
    </row>
  </sheetData>
  <mergeCells count="2">
    <mergeCell ref="D4:D6"/>
    <mergeCell ref="C4:C6"/>
  </mergeCells>
  <phoneticPr fontId="5" type="noConversion"/>
  <printOptions gridLines="1"/>
  <pageMargins left="0.7" right="0.7" top="0.75" bottom="0.75" header="0.3" footer="0.3"/>
  <pageSetup scale="64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D652-6795-4CDA-AAF9-68DFDA636A97}">
  <dimension ref="A1:B75"/>
  <sheetViews>
    <sheetView topLeftCell="A21" workbookViewId="0">
      <selection activeCell="I57" sqref="I57:I58"/>
    </sheetView>
  </sheetViews>
  <sheetFormatPr defaultRowHeight="15" x14ac:dyDescent="0.25"/>
  <cols>
    <col min="2" max="2" width="32" bestFit="1" customWidth="1"/>
  </cols>
  <sheetData>
    <row r="1" spans="1:2" x14ac:dyDescent="0.25">
      <c r="A1" s="22" t="s">
        <v>113</v>
      </c>
      <c r="B1" s="13" t="s">
        <v>83</v>
      </c>
    </row>
    <row r="2" spans="1:2" x14ac:dyDescent="0.25">
      <c r="A2" s="1" t="s">
        <v>107</v>
      </c>
      <c r="B2" s="14"/>
    </row>
    <row r="3" spans="1:2" x14ac:dyDescent="0.25">
      <c r="A3" s="1" t="s">
        <v>107</v>
      </c>
      <c r="B3" s="14"/>
    </row>
    <row r="4" spans="1:2" x14ac:dyDescent="0.25">
      <c r="A4" s="2"/>
      <c r="B4" s="15"/>
    </row>
    <row r="5" spans="1:2" x14ac:dyDescent="0.25">
      <c r="A5" s="12"/>
      <c r="B5" s="16" t="s">
        <v>109</v>
      </c>
    </row>
    <row r="6" spans="1:2" x14ac:dyDescent="0.25">
      <c r="A6" s="2"/>
      <c r="B6" s="15"/>
    </row>
    <row r="7" spans="1:2" ht="15.75" thickBot="1" x14ac:dyDescent="0.3">
      <c r="A7" s="5" t="s">
        <v>60</v>
      </c>
      <c r="B7" s="17" t="s">
        <v>1</v>
      </c>
    </row>
    <row r="8" spans="1:2" x14ac:dyDescent="0.25">
      <c r="A8" s="4">
        <v>800</v>
      </c>
      <c r="B8" s="18" t="s">
        <v>47</v>
      </c>
    </row>
    <row r="9" spans="1:2" x14ac:dyDescent="0.25">
      <c r="A9" s="4">
        <v>802</v>
      </c>
      <c r="B9" s="18" t="s">
        <v>3</v>
      </c>
    </row>
    <row r="10" spans="1:2" x14ac:dyDescent="0.25">
      <c r="A10" s="4">
        <v>804</v>
      </c>
      <c r="B10" s="18" t="s">
        <v>4</v>
      </c>
    </row>
    <row r="11" spans="1:2" x14ac:dyDescent="0.25">
      <c r="A11" s="4">
        <v>806</v>
      </c>
      <c r="B11" s="18" t="s">
        <v>5</v>
      </c>
    </row>
    <row r="12" spans="1:2" x14ac:dyDescent="0.25">
      <c r="A12" s="4">
        <v>807</v>
      </c>
      <c r="B12" s="18" t="s">
        <v>7</v>
      </c>
    </row>
    <row r="13" spans="1:2" x14ac:dyDescent="0.25">
      <c r="A13" s="4">
        <v>808</v>
      </c>
      <c r="B13" s="18" t="s">
        <v>8</v>
      </c>
    </row>
    <row r="14" spans="1:2" x14ac:dyDescent="0.25">
      <c r="A14" s="4">
        <v>810</v>
      </c>
      <c r="B14" s="18" t="s">
        <v>9</v>
      </c>
    </row>
    <row r="15" spans="1:2" x14ac:dyDescent="0.25">
      <c r="A15" s="4">
        <v>812</v>
      </c>
      <c r="B15" s="18" t="s">
        <v>10</v>
      </c>
    </row>
    <row r="16" spans="1:2" x14ac:dyDescent="0.25">
      <c r="A16" s="4">
        <v>814</v>
      </c>
      <c r="B16" s="18" t="s">
        <v>11</v>
      </c>
    </row>
    <row r="17" spans="1:2" x14ac:dyDescent="0.25">
      <c r="A17" s="4">
        <v>816</v>
      </c>
      <c r="B17" s="18" t="s">
        <v>12</v>
      </c>
    </row>
    <row r="18" spans="1:2" x14ac:dyDescent="0.25">
      <c r="A18" s="4">
        <v>818</v>
      </c>
      <c r="B18" s="18" t="s">
        <v>13</v>
      </c>
    </row>
    <row r="19" spans="1:2" x14ac:dyDescent="0.25">
      <c r="A19" s="4">
        <v>820</v>
      </c>
      <c r="B19" s="18" t="s">
        <v>14</v>
      </c>
    </row>
    <row r="20" spans="1:2" x14ac:dyDescent="0.25">
      <c r="A20" s="4">
        <v>822</v>
      </c>
      <c r="B20" s="18" t="s">
        <v>16</v>
      </c>
    </row>
    <row r="21" spans="1:2" x14ac:dyDescent="0.25">
      <c r="A21" s="4">
        <v>824</v>
      </c>
      <c r="B21" s="18" t="s">
        <v>17</v>
      </c>
    </row>
    <row r="22" spans="1:2" x14ac:dyDescent="0.25">
      <c r="A22" s="4">
        <v>826</v>
      </c>
      <c r="B22" s="18" t="s">
        <v>111</v>
      </c>
    </row>
    <row r="23" spans="1:2" x14ac:dyDescent="0.25">
      <c r="A23" s="4">
        <v>828</v>
      </c>
      <c r="B23" s="18" t="s">
        <v>18</v>
      </c>
    </row>
    <row r="24" spans="1:2" x14ac:dyDescent="0.25">
      <c r="A24" s="4">
        <v>830</v>
      </c>
      <c r="B24" s="18" t="s">
        <v>19</v>
      </c>
    </row>
    <row r="25" spans="1:2" x14ac:dyDescent="0.25">
      <c r="A25" s="4">
        <v>832</v>
      </c>
      <c r="B25" s="18" t="s">
        <v>20</v>
      </c>
    </row>
    <row r="26" spans="1:2" x14ac:dyDescent="0.25">
      <c r="A26" s="4">
        <v>834</v>
      </c>
      <c r="B26" s="18" t="s">
        <v>21</v>
      </c>
    </row>
    <row r="27" spans="1:2" x14ac:dyDescent="0.25">
      <c r="A27" s="4">
        <v>836</v>
      </c>
      <c r="B27" s="18" t="s">
        <v>22</v>
      </c>
    </row>
    <row r="28" spans="1:2" x14ac:dyDescent="0.25">
      <c r="A28" s="4">
        <v>838</v>
      </c>
      <c r="B28" s="18" t="s">
        <v>23</v>
      </c>
    </row>
    <row r="29" spans="1:2" x14ac:dyDescent="0.25">
      <c r="A29" s="4">
        <v>840</v>
      </c>
      <c r="B29" s="18" t="s">
        <v>24</v>
      </c>
    </row>
    <row r="30" spans="1:2" x14ac:dyDescent="0.25">
      <c r="A30" s="4">
        <v>842</v>
      </c>
      <c r="B30" s="18" t="s">
        <v>25</v>
      </c>
    </row>
    <row r="31" spans="1:2" x14ac:dyDescent="0.25">
      <c r="A31" s="4">
        <v>843</v>
      </c>
      <c r="B31" s="18" t="s">
        <v>6</v>
      </c>
    </row>
    <row r="32" spans="1:2" x14ac:dyDescent="0.25">
      <c r="A32" s="4">
        <v>844</v>
      </c>
      <c r="B32" s="18" t="s">
        <v>26</v>
      </c>
    </row>
    <row r="33" spans="1:2" x14ac:dyDescent="0.25">
      <c r="A33" s="4">
        <v>846</v>
      </c>
      <c r="B33" s="18" t="s">
        <v>27</v>
      </c>
    </row>
    <row r="34" spans="1:2" x14ac:dyDescent="0.25">
      <c r="A34" s="4">
        <v>847</v>
      </c>
      <c r="B34" s="18" t="s">
        <v>28</v>
      </c>
    </row>
    <row r="35" spans="1:2" x14ac:dyDescent="0.25">
      <c r="A35" s="4">
        <v>848</v>
      </c>
      <c r="B35" s="18" t="s">
        <v>29</v>
      </c>
    </row>
    <row r="36" spans="1:2" x14ac:dyDescent="0.25">
      <c r="A36" s="4">
        <v>850</v>
      </c>
      <c r="B36" s="18" t="s">
        <v>30</v>
      </c>
    </row>
    <row r="37" spans="1:2" x14ac:dyDescent="0.25">
      <c r="A37" s="4">
        <v>851</v>
      </c>
      <c r="B37" s="18" t="s">
        <v>31</v>
      </c>
    </row>
    <row r="38" spans="1:2" x14ac:dyDescent="0.25">
      <c r="A38" s="4">
        <v>852</v>
      </c>
      <c r="B38" s="18" t="s">
        <v>32</v>
      </c>
    </row>
    <row r="39" spans="1:2" x14ac:dyDescent="0.25">
      <c r="A39" s="4">
        <v>853</v>
      </c>
      <c r="B39" s="18" t="s">
        <v>33</v>
      </c>
    </row>
    <row r="40" spans="1:2" x14ac:dyDescent="0.25">
      <c r="A40" s="4">
        <v>854</v>
      </c>
      <c r="B40" s="18" t="s">
        <v>34</v>
      </c>
    </row>
    <row r="41" spans="1:2" x14ac:dyDescent="0.25">
      <c r="A41" s="4">
        <v>856</v>
      </c>
      <c r="B41" s="18" t="s">
        <v>35</v>
      </c>
    </row>
    <row r="42" spans="1:2" x14ac:dyDescent="0.25">
      <c r="A42" s="4">
        <v>858</v>
      </c>
      <c r="B42" s="18" t="s">
        <v>15</v>
      </c>
    </row>
    <row r="43" spans="1:2" x14ac:dyDescent="0.25">
      <c r="A43" s="4">
        <v>860</v>
      </c>
      <c r="B43" s="18" t="s">
        <v>36</v>
      </c>
    </row>
    <row r="44" spans="1:2" x14ac:dyDescent="0.25">
      <c r="A44" s="4">
        <v>861</v>
      </c>
      <c r="B44" s="18" t="s">
        <v>37</v>
      </c>
    </row>
    <row r="45" spans="1:2" x14ac:dyDescent="0.25">
      <c r="A45" s="4">
        <v>862</v>
      </c>
      <c r="B45" s="18" t="s">
        <v>38</v>
      </c>
    </row>
    <row r="46" spans="1:2" x14ac:dyDescent="0.25">
      <c r="A46" s="4">
        <v>864</v>
      </c>
      <c r="B46" s="18" t="s">
        <v>39</v>
      </c>
    </row>
    <row r="47" spans="1:2" x14ac:dyDescent="0.25">
      <c r="A47" s="4">
        <v>866</v>
      </c>
      <c r="B47" s="18" t="s">
        <v>40</v>
      </c>
    </row>
    <row r="48" spans="1:2" x14ac:dyDescent="0.25">
      <c r="A48" s="4">
        <v>868</v>
      </c>
      <c r="B48" s="18" t="s">
        <v>41</v>
      </c>
    </row>
    <row r="49" spans="1:2" x14ac:dyDescent="0.25">
      <c r="A49" s="4">
        <v>870</v>
      </c>
      <c r="B49" s="18" t="s">
        <v>42</v>
      </c>
    </row>
    <row r="50" spans="1:2" x14ac:dyDescent="0.25">
      <c r="A50" s="4">
        <v>872</v>
      </c>
      <c r="B50" s="18" t="s">
        <v>43</v>
      </c>
    </row>
    <row r="51" spans="1:2" x14ac:dyDescent="0.25">
      <c r="A51" s="4">
        <v>874</v>
      </c>
      <c r="B51" s="18" t="s">
        <v>44</v>
      </c>
    </row>
    <row r="52" spans="1:2" x14ac:dyDescent="0.25">
      <c r="A52" s="4">
        <v>876</v>
      </c>
      <c r="B52" s="18" t="s">
        <v>45</v>
      </c>
    </row>
    <row r="53" spans="1:2" x14ac:dyDescent="0.25">
      <c r="A53" s="4">
        <v>878</v>
      </c>
      <c r="B53" s="18" t="s">
        <v>46</v>
      </c>
    </row>
    <row r="54" spans="1:2" x14ac:dyDescent="0.25">
      <c r="A54" s="4">
        <v>880</v>
      </c>
      <c r="B54" s="18" t="s">
        <v>48</v>
      </c>
    </row>
    <row r="55" spans="1:2" x14ac:dyDescent="0.25">
      <c r="A55" s="4">
        <v>882</v>
      </c>
      <c r="B55" s="18" t="s">
        <v>49</v>
      </c>
    </row>
    <row r="56" spans="1:2" x14ac:dyDescent="0.25">
      <c r="A56" s="4">
        <v>883</v>
      </c>
      <c r="B56" s="18" t="s">
        <v>50</v>
      </c>
    </row>
    <row r="57" spans="1:2" x14ac:dyDescent="0.25">
      <c r="A57" s="4">
        <v>884</v>
      </c>
      <c r="B57" s="18" t="s">
        <v>51</v>
      </c>
    </row>
    <row r="58" spans="1:2" x14ac:dyDescent="0.25">
      <c r="A58" s="4">
        <v>886</v>
      </c>
      <c r="B58" s="18" t="s">
        <v>2</v>
      </c>
    </row>
    <row r="59" spans="1:2" x14ac:dyDescent="0.25">
      <c r="A59" s="4">
        <v>888</v>
      </c>
      <c r="B59" s="18" t="s">
        <v>52</v>
      </c>
    </row>
    <row r="60" spans="1:2" x14ac:dyDescent="0.25">
      <c r="A60" s="4">
        <v>889</v>
      </c>
      <c r="B60" s="18" t="s">
        <v>53</v>
      </c>
    </row>
    <row r="61" spans="1:2" x14ac:dyDescent="0.25">
      <c r="A61" s="4">
        <v>890</v>
      </c>
      <c r="B61" s="18" t="s">
        <v>54</v>
      </c>
    </row>
    <row r="62" spans="1:2" x14ac:dyDescent="0.25">
      <c r="A62" s="4">
        <v>892</v>
      </c>
      <c r="B62" s="18" t="s">
        <v>55</v>
      </c>
    </row>
    <row r="63" spans="1:2" x14ac:dyDescent="0.25">
      <c r="A63" s="4">
        <v>894</v>
      </c>
      <c r="B63" s="18" t="s">
        <v>56</v>
      </c>
    </row>
    <row r="64" spans="1:2" x14ac:dyDescent="0.25">
      <c r="A64" s="4">
        <v>896</v>
      </c>
      <c r="B64" s="18" t="s">
        <v>57</v>
      </c>
    </row>
    <row r="65" spans="1:2" x14ac:dyDescent="0.25">
      <c r="A65" s="4">
        <v>898</v>
      </c>
      <c r="B65" s="18" t="s">
        <v>58</v>
      </c>
    </row>
    <row r="66" spans="1:2" x14ac:dyDescent="0.25">
      <c r="A66" s="19"/>
      <c r="B66" s="20" t="s">
        <v>0</v>
      </c>
    </row>
    <row r="69" spans="1:2" x14ac:dyDescent="0.25">
      <c r="B69" s="16"/>
    </row>
    <row r="71" spans="1:2" x14ac:dyDescent="0.25">
      <c r="B71" s="21"/>
    </row>
    <row r="72" spans="1:2" x14ac:dyDescent="0.25">
      <c r="B72" s="21"/>
    </row>
    <row r="74" spans="1:2" x14ac:dyDescent="0.25">
      <c r="A74" s="9"/>
      <c r="B74" s="9"/>
    </row>
    <row r="75" spans="1:2" x14ac:dyDescent="0.25">
      <c r="A75" s="9"/>
      <c r="B75" s="9"/>
    </row>
  </sheetData>
  <autoFilter ref="A7:B7" xr:uid="{F45BD652-6795-4CDA-AAF9-68DFDA636A97}">
    <sortState xmlns:xlrd2="http://schemas.microsoft.com/office/spreadsheetml/2017/richdata2" ref="A8:B66">
      <sortCondition ref="A7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 &amp; I</vt:lpstr>
      <vt:lpstr>Sheet1</vt:lpstr>
      <vt:lpstr>Sheet2</vt:lpstr>
      <vt:lpstr>Sheet1!Print_Area</vt:lpstr>
      <vt:lpstr>Sheet1!Print_Titles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carringtonc</dc:creator>
  <cp:lastModifiedBy>Christopher Dell</cp:lastModifiedBy>
  <cp:lastPrinted>2023-08-30T19:32:11Z</cp:lastPrinted>
  <dcterms:created xsi:type="dcterms:W3CDTF">2013-08-01T13:53:33Z</dcterms:created>
  <dcterms:modified xsi:type="dcterms:W3CDTF">2026-09-14T15:55:19Z</dcterms:modified>
</cp:coreProperties>
</file>