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BusinessFinance\StateAidFunds\Budget Detail\Budget Detail 2026-2027\"/>
    </mc:Choice>
  </mc:AlternateContent>
  <xr:revisionPtr revIDLastSave="0" documentId="13_ncr:1_{D7C4B5C5-1D14-49B4-8113-F1E19B9CCDCB}" xr6:coauthVersionLast="47" xr6:coauthVersionMax="47" xr10:uidLastSave="{00000000-0000-0000-0000-000000000000}"/>
  <bookViews>
    <workbookView xWindow="28680" yWindow="-120" windowWidth="29040" windowHeight="15720" firstSheet="1" activeTab="1" xr2:uid="{00000000-000D-0000-FFFF-FFFF00000000}"/>
  </bookViews>
  <sheets>
    <sheet name="P &amp; I" sheetId="4" state="hidden" r:id="rId1"/>
    <sheet name="Sheet1" sheetId="1" r:id="rId2"/>
    <sheet name="Sheet2" sheetId="5" r:id="rId3"/>
  </sheets>
  <definedNames>
    <definedName name="_xlnm._FilterDatabase" localSheetId="1" hidden="1">Sheet1!$A$1:$F$76</definedName>
    <definedName name="_xlnm._FilterDatabase" localSheetId="2" hidden="1">Sheet2!$A$7:$B$7</definedName>
    <definedName name="_xlnm.Print_Area" localSheetId="1">Sheet1!$A:$B</definedName>
    <definedName name="_xlnm.Print_Titles" localSheetId="1">Sheet1!$A:$B,Sheet1!$2:$2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65" i="1" l="1"/>
  <c r="F64" i="1"/>
  <c r="F63" i="1"/>
  <c r="F61" i="1"/>
  <c r="F60" i="1"/>
  <c r="F59" i="1"/>
  <c r="F54" i="1"/>
  <c r="F49" i="1"/>
  <c r="F46" i="1"/>
  <c r="F45" i="1"/>
  <c r="F44" i="1"/>
  <c r="F41" i="1"/>
  <c r="F37" i="1"/>
  <c r="F36" i="1"/>
  <c r="F34" i="1"/>
  <c r="F31" i="1"/>
  <c r="F30" i="1"/>
  <c r="F29" i="1"/>
  <c r="F28" i="1"/>
  <c r="F27" i="1"/>
  <c r="F24" i="1"/>
  <c r="F22" i="1"/>
  <c r="F19" i="1"/>
  <c r="F18" i="1"/>
  <c r="F14" i="1"/>
  <c r="F13" i="1"/>
  <c r="F12" i="1"/>
  <c r="F10" i="1"/>
  <c r="F9" i="1"/>
  <c r="DD66" i="1"/>
  <c r="CS66" i="1"/>
  <c r="CE66" i="1"/>
  <c r="BV66" i="1"/>
  <c r="AX66" i="1"/>
  <c r="F57" i="1"/>
  <c r="F53" i="1"/>
  <c r="F51" i="1"/>
  <c r="F47" i="1"/>
  <c r="F33" i="1"/>
  <c r="F25" i="1"/>
  <c r="F17" i="1"/>
  <c r="F15" i="1"/>
  <c r="F8" i="1"/>
  <c r="F58" i="1" l="1"/>
  <c r="F52" i="1"/>
  <c r="F16" i="1"/>
  <c r="BD39" i="1"/>
  <c r="BD26" i="1"/>
  <c r="AG66" i="1"/>
  <c r="M66" i="1"/>
  <c r="L66" i="1"/>
  <c r="K66" i="1"/>
  <c r="J66" i="1"/>
  <c r="I66" i="1"/>
  <c r="AD66" i="1" l="1"/>
  <c r="AH66" i="1"/>
  <c r="F42" i="1"/>
  <c r="F40" i="1"/>
  <c r="F55" i="1" l="1"/>
  <c r="F50" i="1"/>
  <c r="F39" i="1"/>
  <c r="F23" i="1" l="1"/>
  <c r="BT66" i="1" l="1"/>
  <c r="BU66" i="1"/>
  <c r="BF66" i="1"/>
  <c r="X66" i="1"/>
  <c r="BL66" i="1" l="1"/>
  <c r="BM66" i="1"/>
  <c r="AW66" i="1"/>
  <c r="Z66" i="1"/>
  <c r="Y66" i="1"/>
  <c r="CW66" i="1"/>
  <c r="CV66" i="1"/>
  <c r="CQ66" i="1"/>
  <c r="CH66" i="1"/>
  <c r="CG66" i="1"/>
  <c r="CF66" i="1"/>
  <c r="BJ66" i="1"/>
  <c r="BI66" i="1"/>
  <c r="BE66" i="1"/>
  <c r="AO66" i="1"/>
  <c r="AN66" i="1"/>
  <c r="AJ66" i="1"/>
  <c r="C61" i="1" l="1"/>
  <c r="C60" i="1"/>
  <c r="C51" i="1"/>
  <c r="C47" i="1"/>
  <c r="C46" i="1"/>
  <c r="C42" i="1"/>
  <c r="C33" i="1"/>
  <c r="C29" i="1"/>
  <c r="C28" i="1"/>
  <c r="C27" i="1"/>
  <c r="C24" i="1"/>
  <c r="C18" i="1"/>
  <c r="C17" i="1"/>
  <c r="C57" i="1"/>
  <c r="C55" i="1"/>
  <c r="C34" i="1"/>
  <c r="C25" i="1"/>
  <c r="C22" i="1"/>
  <c r="C13" i="1"/>
  <c r="C64" i="1"/>
  <c r="C63" i="1"/>
  <c r="C45" i="1"/>
  <c r="C31" i="1"/>
  <c r="C20" i="1"/>
  <c r="C15" i="1"/>
  <c r="C12" i="1"/>
  <c r="C40" i="1"/>
  <c r="C16" i="1"/>
  <c r="C10" i="1"/>
  <c r="C59" i="1"/>
  <c r="C52" i="1"/>
  <c r="C48" i="1"/>
  <c r="C43" i="1"/>
  <c r="C41" i="1"/>
  <c r="C39" i="1"/>
  <c r="C32" i="1"/>
  <c r="C11" i="1"/>
  <c r="DE66" i="1"/>
  <c r="CN66" i="1"/>
  <c r="BH66" i="1"/>
  <c r="BG66" i="1"/>
  <c r="C50" i="1"/>
  <c r="C37" i="1"/>
  <c r="C30" i="1"/>
  <c r="C36" i="1"/>
  <c r="C62" i="1"/>
  <c r="C58" i="1"/>
  <c r="C14" i="1"/>
  <c r="C53" i="1"/>
  <c r="C49" i="1"/>
  <c r="DA66" i="1"/>
  <c r="CK66" i="1"/>
  <c r="CC66" i="1"/>
  <c r="BY66" i="1"/>
  <c r="C38" i="1"/>
  <c r="H66" i="1"/>
  <c r="U66" i="1"/>
  <c r="CT66" i="1"/>
  <c r="CB66" i="1"/>
  <c r="CA66" i="1"/>
  <c r="BX66" i="1"/>
  <c r="W66" i="1"/>
  <c r="C26" i="1"/>
  <c r="C35" i="1"/>
  <c r="DC66" i="1"/>
  <c r="CZ66" i="1"/>
  <c r="BS66" i="1"/>
  <c r="BP66" i="1"/>
  <c r="BO66" i="1"/>
  <c r="BD66" i="1"/>
  <c r="BC66" i="1"/>
  <c r="AV66" i="1"/>
  <c r="C56" i="1" l="1"/>
  <c r="C44" i="1"/>
  <c r="C65" i="1"/>
  <c r="C54" i="1"/>
  <c r="C8" i="1"/>
  <c r="C9" i="1"/>
  <c r="C19" i="1"/>
  <c r="G66" i="1"/>
  <c r="CY66" i="1"/>
  <c r="DB66" i="1"/>
  <c r="CM66" i="1"/>
  <c r="AM66" i="1"/>
  <c r="V66" i="1"/>
  <c r="N66" i="1"/>
  <c r="Q66" i="1" l="1"/>
  <c r="E66" i="1"/>
  <c r="O66" i="1"/>
  <c r="P66" i="1"/>
  <c r="R66" i="1"/>
  <c r="S66" i="1"/>
  <c r="T66" i="1"/>
  <c r="AA66" i="1"/>
  <c r="AB66" i="1"/>
  <c r="AC66" i="1"/>
  <c r="AE66" i="1"/>
  <c r="AF66" i="1"/>
  <c r="AI66" i="1"/>
  <c r="AK66" i="1"/>
  <c r="AL66" i="1"/>
  <c r="AP66" i="1"/>
  <c r="AU66" i="1"/>
  <c r="AY66" i="1"/>
  <c r="CX66" i="1"/>
  <c r="AQ66" i="1"/>
  <c r="AR66" i="1"/>
  <c r="AS66" i="1"/>
  <c r="AT66" i="1"/>
  <c r="AZ66" i="1"/>
  <c r="BA66" i="1"/>
  <c r="BB66" i="1"/>
  <c r="BK66" i="1"/>
  <c r="BN66" i="1"/>
  <c r="BQ66" i="1"/>
  <c r="BR66" i="1"/>
  <c r="BW66" i="1"/>
  <c r="BZ66" i="1"/>
  <c r="CD66" i="1"/>
  <c r="CI66" i="1"/>
  <c r="CJ66" i="1"/>
  <c r="CL66" i="1"/>
  <c r="CO66" i="1"/>
  <c r="CP66" i="1"/>
  <c r="CR66" i="1"/>
  <c r="CU66" i="1"/>
  <c r="C23" i="1"/>
  <c r="C21" i="1" l="1"/>
  <c r="C66" i="1" l="1"/>
  <c r="F66" i="1"/>
  <c r="D66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Katie Buchanan</author>
  </authors>
  <commentList>
    <comment ref="AI6" authorId="0" shapeId="0" xr:uid="{E244BA24-C8E4-4358-A96E-9F30C62BF100}">
      <text>
        <r>
          <rPr>
            <b/>
            <sz val="9"/>
            <color indexed="81"/>
            <rFont val="Tahoma"/>
            <family val="2"/>
          </rPr>
          <t>Katie Buchanan:</t>
        </r>
        <r>
          <rPr>
            <sz val="9"/>
            <color indexed="81"/>
            <rFont val="Tahoma"/>
            <family val="2"/>
          </rPr>
          <t xml:space="preserve">
Voc 54 (capitalized equipment)</t>
        </r>
      </text>
    </comment>
    <comment ref="AJ6" authorId="0" shapeId="0" xr:uid="{67E2E989-D689-4071-AD23-7F38AEFC8579}">
      <text>
        <r>
          <rPr>
            <b/>
            <sz val="9"/>
            <color indexed="81"/>
            <rFont val="Tahoma"/>
            <family val="2"/>
          </rPr>
          <t>Katie Buchanan:</t>
        </r>
        <r>
          <rPr>
            <sz val="9"/>
            <color indexed="81"/>
            <rFont val="Tahoma"/>
            <family val="2"/>
          </rPr>
          <t xml:space="preserve">
Voc 54 (capitalized equipment)</t>
        </r>
      </text>
    </comment>
    <comment ref="AQ6" authorId="0" shapeId="0" xr:uid="{12C045F4-72F7-4ACF-A935-9361C45D69F8}">
      <text>
        <r>
          <rPr>
            <b/>
            <sz val="9"/>
            <color indexed="81"/>
            <rFont val="Tahoma"/>
            <family val="2"/>
          </rPr>
          <t>Katie Buchanan:</t>
        </r>
        <r>
          <rPr>
            <sz val="9"/>
            <color indexed="81"/>
            <rFont val="Tahoma"/>
            <family val="2"/>
          </rPr>
          <t xml:space="preserve">
Purpose codes:
321
322
323
325
923</t>
        </r>
      </text>
    </comment>
    <comment ref="AR6" authorId="0" shapeId="0" xr:uid="{1F1E8B71-60CD-4083-B89F-105797C2BE03}">
      <text>
        <r>
          <rPr>
            <b/>
            <sz val="9"/>
            <color indexed="81"/>
            <rFont val="Tahoma"/>
            <family val="2"/>
          </rPr>
          <t>Katie Buchanan:</t>
        </r>
        <r>
          <rPr>
            <sz val="9"/>
            <color indexed="81"/>
            <rFont val="Tahoma"/>
            <family val="2"/>
          </rPr>
          <t xml:space="preserve">
Purpose codes:
321
322
323
325
923</t>
        </r>
      </text>
    </comment>
    <comment ref="AS6" authorId="0" shapeId="0" xr:uid="{A130E308-6299-4F87-B59D-2504DA82908C}">
      <text>
        <r>
          <rPr>
            <b/>
            <sz val="9"/>
            <color indexed="81"/>
            <rFont val="Tahoma"/>
            <family val="2"/>
          </rPr>
          <t>Katie Buchanan:</t>
        </r>
        <r>
          <rPr>
            <sz val="9"/>
            <color indexed="81"/>
            <rFont val="Tahoma"/>
            <family val="2"/>
          </rPr>
          <t xml:space="preserve">
Purpose codes:
321
322
323
325
923</t>
        </r>
      </text>
    </comment>
    <comment ref="AY6" authorId="0" shapeId="0" xr:uid="{DF3C62D6-F18D-4B41-86EC-0A25EA463AD5}">
      <text>
        <r>
          <rPr>
            <b/>
            <sz val="9"/>
            <color indexed="81"/>
            <rFont val="Tahoma"/>
            <family val="2"/>
          </rPr>
          <t>Katie Buchanan:</t>
        </r>
        <r>
          <rPr>
            <sz val="9"/>
            <color indexed="81"/>
            <rFont val="Tahoma"/>
            <family val="2"/>
          </rPr>
          <t xml:space="preserve">
Purpose codes:
1xx
220
310 
311
321
322
323
410
421
422
430
510
</t>
        </r>
      </text>
    </comment>
  </commentList>
</comments>
</file>

<file path=xl/sharedStrings.xml><?xml version="1.0" encoding="utf-8"?>
<sst xmlns="http://schemas.openxmlformats.org/spreadsheetml/2006/main" count="908" uniqueCount="361">
  <si>
    <t>TOTAL</t>
  </si>
  <si>
    <t>ALLOCATION</t>
  </si>
  <si>
    <t>ALAMANCE CC</t>
  </si>
  <si>
    <t>ASHEVILLE-BUNCOMBE TCC</t>
  </si>
  <si>
    <t>BEAUFORT CC</t>
  </si>
  <si>
    <t>BLADEN CC</t>
  </si>
  <si>
    <t>BLUE RIDGE CC</t>
  </si>
  <si>
    <t>BRUNSWICK CC</t>
  </si>
  <si>
    <t>CALDWELL CC</t>
  </si>
  <si>
    <t>CAPE FEAR CC</t>
  </si>
  <si>
    <t>CARTERET CC</t>
  </si>
  <si>
    <t>CATAWBA VALLEY CC</t>
  </si>
  <si>
    <t>CENTRAL CAROLINA CC</t>
  </si>
  <si>
    <t>CENTRAL PIEDMONT CC</t>
  </si>
  <si>
    <t>CLEVELAND CC</t>
  </si>
  <si>
    <t>COASTAL CAROLINA CC</t>
  </si>
  <si>
    <t>COLLEGE OF THE ALBEMARLE</t>
  </si>
  <si>
    <t>CRAVEN CC</t>
  </si>
  <si>
    <t>DURHAM TCC</t>
  </si>
  <si>
    <t>EDGECOMBE CC</t>
  </si>
  <si>
    <t>FAYETTEVILLE TCC</t>
  </si>
  <si>
    <t>FORSYTH TCC</t>
  </si>
  <si>
    <t>GASTON CC</t>
  </si>
  <si>
    <t>GUILFORD TCC</t>
  </si>
  <si>
    <t>HALIFAX CC</t>
  </si>
  <si>
    <t>HAYWOOD CC</t>
  </si>
  <si>
    <t>ISOTHERMAL CC</t>
  </si>
  <si>
    <t>JAMES SPRUNT CC</t>
  </si>
  <si>
    <t>JOHNSTON CC</t>
  </si>
  <si>
    <t>LENOIR CC</t>
  </si>
  <si>
    <t>MARTIN CC</t>
  </si>
  <si>
    <t>MAYLAND CC</t>
  </si>
  <si>
    <t>MCDOWELL CC</t>
  </si>
  <si>
    <t>MITCHELL CC</t>
  </si>
  <si>
    <t>MONTGOMERY CC</t>
  </si>
  <si>
    <t>NASH CC</t>
  </si>
  <si>
    <t>PAMLICO CC</t>
  </si>
  <si>
    <t>PIEDMONT CC</t>
  </si>
  <si>
    <t>PITT CC</t>
  </si>
  <si>
    <t>RANDOLPH CC</t>
  </si>
  <si>
    <t>RICHMOND CC</t>
  </si>
  <si>
    <t>ROANOKE-CHOWAN CC</t>
  </si>
  <si>
    <t>ROBESON CC</t>
  </si>
  <si>
    <t>ROCKINGHAM CC</t>
  </si>
  <si>
    <t>ROWAN-CABARRUS CC</t>
  </si>
  <si>
    <t>SAMPSON CC</t>
  </si>
  <si>
    <t>SANDHILLS CC</t>
  </si>
  <si>
    <t>SOUTH PIEDMONT CC</t>
  </si>
  <si>
    <t>SOUTHEASTERN CC</t>
  </si>
  <si>
    <t>SOUTHWESTERN CC</t>
  </si>
  <si>
    <t>STANLY CC</t>
  </si>
  <si>
    <t>SURRY CC</t>
  </si>
  <si>
    <t>TRI-COUNTY CC</t>
  </si>
  <si>
    <t>VANCE-GRANVILLE CC</t>
  </si>
  <si>
    <t>WAKE TCC</t>
  </si>
  <si>
    <t>WAYNE CC</t>
  </si>
  <si>
    <t>WESTERN PIEDMONT CC</t>
  </si>
  <si>
    <t>WILKES CC</t>
  </si>
  <si>
    <t>WILSON CC</t>
  </si>
  <si>
    <t>Ongoing</t>
  </si>
  <si>
    <t>NUMBER</t>
  </si>
  <si>
    <t>PURPOSE:</t>
  </si>
  <si>
    <t>INSTRUCTIONS:</t>
  </si>
  <si>
    <t xml:space="preserve">The spreadsheet is posted to the NCCCS website on the last day of each month. </t>
  </si>
  <si>
    <t>Colleges should use this spreadsheet to verify the amounts agree with their budget each month.</t>
  </si>
  <si>
    <t>Create spreadsheet of each approved allocation/reversion a college receives throughout the fiscal year.</t>
  </si>
  <si>
    <t>This is done so budget figures are up-to-date in CBAS for college use and to provide a breakdown in spreadsheet form of colleges' budget by vocation and/or purpose code.</t>
  </si>
  <si>
    <t>Only approved budget transactions are keyed into CBAS and the working budget spreadsheet.</t>
  </si>
  <si>
    <t>Approved budget transactions that need to be posted are typically emailed to the individual in State Aid that maintains the budget spreadsheet and posts budget item to CBAS.</t>
  </si>
  <si>
    <t>The spreadsheet's columns are organized by purpose and/or voc code, then by date of transaction.</t>
  </si>
  <si>
    <t>Colunm A:</t>
  </si>
  <si>
    <t>Institution number of the community college</t>
  </si>
  <si>
    <t xml:space="preserve">* </t>
  </si>
  <si>
    <t>Colunm B:</t>
  </si>
  <si>
    <t>Name of the community college</t>
  </si>
  <si>
    <t>Colunm C:</t>
  </si>
  <si>
    <t>Total Allocation (sum of all columns for a college)</t>
  </si>
  <si>
    <t>Colunm D:</t>
  </si>
  <si>
    <t>Colunm E, F,…:</t>
  </si>
  <si>
    <t>Original/Net Allocation - this is the formula budget allotted to the colleges in the NC General Assempbly budget</t>
  </si>
  <si>
    <t>Additional allocations/revesions that fall outside of the formula budget</t>
  </si>
  <si>
    <t>On the last business day of each month, State Aid posts that month's budget spreadsheet to the NCCCS website.  This is used by the colleges in preparing their monthly financial</t>
  </si>
  <si>
    <t>reporting to the System Office and to ensure their budget is posted at the college appropriately.</t>
  </si>
  <si>
    <t xml:space="preserve">   </t>
  </si>
  <si>
    <t xml:space="preserve">After the budget transaction is keyed into CBAS, post the same transaction on the working budget spreadsheet. </t>
  </si>
  <si>
    <t>Verifying Budget Spreadsheet entries to CBAS:</t>
  </si>
  <si>
    <t xml:space="preserve">It is important to verify that what has been keyed for that month to the budget spreadsheet matches what has been keyed into the CBAS budget module.  This ensures that </t>
  </si>
  <si>
    <t>what State Aid reports to the colleges matches what is in the system-wide budget.</t>
  </si>
  <si>
    <t>To do this, run the System-Wide Budget Reporting (XBOST) process in CBAS.  This process is outlined on page 28 of the CBAS Budget Module User Guide.</t>
  </si>
  <si>
    <t>The amount of the "Net Allotment" column on the final page of the XBOST is the total system-wide budget, fiscal year to date.</t>
  </si>
  <si>
    <t>If all transactions for the month keyed into CBAS match what was keyed to the budget spreadsheet, the the "Net Allotment" total in CBAS will be the same as the</t>
  </si>
  <si>
    <t>"Total Allocation" total from the spreadsheet.</t>
  </si>
  <si>
    <t>Posting Budget Spreadsheet to NCCCS Website:</t>
  </si>
  <si>
    <t>On the last business day of each month, State Aid posts that month's budget spreadsheet to the NCCCS website.  This is used by the colleges in preparing their monthly</t>
  </si>
  <si>
    <t>financial reporting to the System Office and to ensure their budget is posted at the college appropriately.</t>
  </si>
  <si>
    <t>Steps:</t>
  </si>
  <si>
    <t>(2)  Once the working budget spreadsheet is correct, save a copy of this spreadsheet at the following file path:  S:\BusinessFinance\StateAidFunds\Budget Detail\Budget Detail 20xx-20xx.</t>
  </si>
  <si>
    <t xml:space="preserve">        There is a folder titled "Monthly SS for Website".  Save the working budget spreadsheet here using the "Save As" function, and re-name it with the current month and year.</t>
  </si>
  <si>
    <t xml:space="preserve">        This is done so that State Aid has a snap-shot of each month's system-wide budget saved, and so that the Working BD Spreadsheet continues to be used to add to next month's</t>
  </si>
  <si>
    <t xml:space="preserve">        transactions to it.</t>
  </si>
  <si>
    <t xml:space="preserve">(3)  Send an email to the Director of Systems Accounting and the Systems Accountant.  Attach the current month's spreadsheet and request they have it posted to the NCCCS </t>
  </si>
  <si>
    <t>(1)  Verify budget spreadsheet entries to CBAS, as explained above.  Reasearch and correct any keying errors.</t>
  </si>
  <si>
    <t>(4)  When complete, Systems Accounting will respond that the spreadsheet has been posted.</t>
  </si>
  <si>
    <t>(5)  Verify that the correct spreadsheet has been posted at above site.</t>
  </si>
  <si>
    <r>
      <t xml:space="preserve">(6)  Once verified, notify that colleges' business offices via email (to business officers and CFOs at </t>
    </r>
    <r>
      <rPr>
        <b/>
        <sz val="11"/>
        <color theme="1"/>
        <rFont val="Calibri"/>
        <family val="2"/>
        <scheme val="minor"/>
      </rPr>
      <t>cc-businessoff@nccommunitycolleges.edu</t>
    </r>
    <r>
      <rPr>
        <sz val="11"/>
        <color theme="1"/>
        <rFont val="Calibri"/>
        <family val="2"/>
        <scheme val="minor"/>
      </rPr>
      <t xml:space="preserve"> and controllers and bookkeepers at</t>
    </r>
  </si>
  <si>
    <r>
      <t xml:space="preserve">        website:  </t>
    </r>
    <r>
      <rPr>
        <b/>
        <sz val="11"/>
        <color theme="1"/>
        <rFont val="Calibri"/>
        <family val="2"/>
        <scheme val="minor"/>
      </rPr>
      <t>http://www.nccommunitycolleges.edu/finance-operations/budget-accounting/state-aid</t>
    </r>
    <r>
      <rPr>
        <sz val="11"/>
        <color theme="1"/>
        <rFont val="Calibri"/>
        <family val="2"/>
        <scheme val="minor"/>
      </rPr>
      <t>.</t>
    </r>
  </si>
  <si>
    <r>
      <t xml:space="preserve">        </t>
    </r>
    <r>
      <rPr>
        <b/>
        <sz val="11"/>
        <color theme="1"/>
        <rFont val="Calibri"/>
        <family val="2"/>
        <scheme val="minor"/>
      </rPr>
      <t>cc-contbookkeep@nccommunitycolleges.edu</t>
    </r>
    <r>
      <rPr>
        <sz val="11"/>
        <color theme="1"/>
        <rFont val="Calibri"/>
        <family val="2"/>
        <scheme val="minor"/>
      </rPr>
      <t>) that the current month's budget spreadsheet has been posted, providing the website to them.</t>
    </r>
  </si>
  <si>
    <t xml:space="preserve">  </t>
  </si>
  <si>
    <t>STATE GENERAL FUNDS</t>
  </si>
  <si>
    <t xml:space="preserve"> </t>
  </si>
  <si>
    <t>REVERSION</t>
  </si>
  <si>
    <t>DAVIDSON-DAVIE CC</t>
  </si>
  <si>
    <t>Customized Training</t>
  </si>
  <si>
    <t>WORKING</t>
  </si>
  <si>
    <t>Equipment</t>
  </si>
  <si>
    <t>Basic Skills Performance Based Funding</t>
  </si>
  <si>
    <t>Other PBF</t>
  </si>
  <si>
    <t>Purp 920, Voc 97</t>
  </si>
  <si>
    <t>Purp 930, Voc 97</t>
  </si>
  <si>
    <t>Purp 321, Voc 97</t>
  </si>
  <si>
    <t>COLLEGE</t>
  </si>
  <si>
    <t>GASTON COLLEGE</t>
  </si>
  <si>
    <t>STATE BOARD RESERVE FUNDS</t>
  </si>
  <si>
    <t>Voc 30</t>
  </si>
  <si>
    <t>Funds:  7/1/24 - 6/30/25</t>
  </si>
  <si>
    <t>Voc 41</t>
  </si>
  <si>
    <t>High-Cost Healthcare Workforce Expansion</t>
  </si>
  <si>
    <t>Voc 42</t>
  </si>
  <si>
    <t>High-Cost Healthcare Workforce Start-Up</t>
  </si>
  <si>
    <t>US DEPT. OF EDUCATION</t>
  </si>
  <si>
    <t>Voc 76, Purp 373</t>
  </si>
  <si>
    <t>Voc 75</t>
  </si>
  <si>
    <t>Books</t>
  </si>
  <si>
    <t>Career Academies for At-Risk Students</t>
  </si>
  <si>
    <t>Voc 60</t>
  </si>
  <si>
    <t>NC FAME</t>
  </si>
  <si>
    <t>Voc 88</t>
  </si>
  <si>
    <t>Voc 31</t>
  </si>
  <si>
    <t>MOTORCYCLE SAFETY PROGRAM</t>
  </si>
  <si>
    <t>Voc 45</t>
  </si>
  <si>
    <t>FY 2024-25</t>
  </si>
  <si>
    <t>Voc 80, Purp 369</t>
  </si>
  <si>
    <t>BioNetwork Host Colleges</t>
  </si>
  <si>
    <t>Voc 80, Purp 525</t>
  </si>
  <si>
    <t>Enrollment Growth Reserve</t>
  </si>
  <si>
    <t>Voc 53</t>
  </si>
  <si>
    <t>Voc 62</t>
  </si>
  <si>
    <t>Construction Training, Building Careers</t>
  </si>
  <si>
    <t>Truck Driver Shortage Program</t>
  </si>
  <si>
    <t>Voc 63</t>
  </si>
  <si>
    <t>US DEPARTMENT OF LABOR</t>
  </si>
  <si>
    <t>Voc 80, Purp 357</t>
  </si>
  <si>
    <t xml:space="preserve">Apprenticeship Building America </t>
  </si>
  <si>
    <t>Voc 80, Purp 372</t>
  </si>
  <si>
    <t>US DEPT. OF COMMERCE</t>
  </si>
  <si>
    <t>Voc 80, Purp 375 &amp; 945</t>
  </si>
  <si>
    <t>Rural College Broadband Access SFRF</t>
  </si>
  <si>
    <t>STATE FISCAL RECOVERY FUNDS</t>
  </si>
  <si>
    <t>Voc 80, Purp 556</t>
  </si>
  <si>
    <t>Short-Term Workforce Development</t>
  </si>
  <si>
    <t>Voc 80, Purp 554</t>
  </si>
  <si>
    <t>Finish Line Grants</t>
  </si>
  <si>
    <t>Voc 80, Purp 560</t>
  </si>
  <si>
    <t>Cape Fear Botanical Gardens</t>
  </si>
  <si>
    <t>Voc 48</t>
  </si>
  <si>
    <t>Integrated Education Training Project (IET)</t>
  </si>
  <si>
    <t>Voc 80, Purp 374</t>
  </si>
  <si>
    <t>US DEPT OF EDUCATION</t>
  </si>
  <si>
    <t xml:space="preserve">Disaster Recovery Act of 2024 Part II </t>
  </si>
  <si>
    <t>Mental Health Support</t>
  </si>
  <si>
    <t xml:space="preserve">Funds: </t>
  </si>
  <si>
    <t>Competency Based Education</t>
  </si>
  <si>
    <t>Hispanic Education Summit</t>
  </si>
  <si>
    <t>Small Business Centers</t>
  </si>
  <si>
    <t>Voc 83, Purp 363</t>
  </si>
  <si>
    <t xml:space="preserve">FTE Audit Reversion                     </t>
  </si>
  <si>
    <t xml:space="preserve">Projects                      </t>
  </si>
  <si>
    <t>NC Motorcycle Safety       Education Program</t>
  </si>
  <si>
    <t>Carryforward to                 FY 2025-26</t>
  </si>
  <si>
    <t>Period:  7/1/25 - 6/30/26</t>
  </si>
  <si>
    <t>Alloc:  8/22/25</t>
  </si>
  <si>
    <t>Advance NC Consortium</t>
  </si>
  <si>
    <t>ARPA TEMPORARY SAVINGS FUND</t>
  </si>
  <si>
    <t>Carryforward  to                        FY 2025-26</t>
  </si>
  <si>
    <t>Budget Stabilization</t>
  </si>
  <si>
    <t>Ended 12/31/24; liquidation ends 9/30/26</t>
  </si>
  <si>
    <t>Carryforward to                            FY 2025-26</t>
  </si>
  <si>
    <t>Voc 80</t>
  </si>
  <si>
    <t>ENROLLMENT GROWTH RESERVE FUND</t>
  </si>
  <si>
    <t>Carryforward to                   FY 2025-26</t>
  </si>
  <si>
    <t>Title II Section 231         Adult Basic Education</t>
  </si>
  <si>
    <t>Voc 74 , 97</t>
  </si>
  <si>
    <t>Ended 6/30/25; liquidation ends 6/30/26</t>
  </si>
  <si>
    <t>Apprenticeship Expansion</t>
  </si>
  <si>
    <t>Carryforward to                      FY 2025-26</t>
  </si>
  <si>
    <t>Period:  12/2/22 - 5/28/27</t>
  </si>
  <si>
    <t>NC BioBetter                           Build Back Better                              Regional Challenge</t>
  </si>
  <si>
    <t>Carryforward to                        FY 2025-26</t>
  </si>
  <si>
    <t>Voc 80, Purp 431; 944</t>
  </si>
  <si>
    <t>GROWING RURAL ECONOMIES w/ ACCESS to TECHNOLOGY (GREAT) FUND</t>
  </si>
  <si>
    <t>Period:  7/1/21 - 6/30/26</t>
  </si>
  <si>
    <t xml:space="preserve">Rural College Broadband Access (GREAT) </t>
  </si>
  <si>
    <t>Voc 80, Purp 432; 946</t>
  </si>
  <si>
    <t>Underserved Student Outreach and Advising</t>
  </si>
  <si>
    <t>Ninth &amp; Tenth Pilot Program</t>
  </si>
  <si>
    <t>FY 2025-26</t>
  </si>
  <si>
    <t>Accelerate &amp; Innovate McDowell</t>
  </si>
  <si>
    <t>Virtual Learning Community Centers</t>
  </si>
  <si>
    <t>USDOE TITLE II LEADERSHIP FUNDS</t>
  </si>
  <si>
    <t>Regional Online Adult High School Pilot Project</t>
  </si>
  <si>
    <t>Voc 77; Purp 322</t>
  </si>
  <si>
    <t>Intellectual &amp; Development Disabilities (IDD) Training Program</t>
  </si>
  <si>
    <t>Voc 80, Purp 546</t>
  </si>
  <si>
    <t>Voc 80, Purp 547</t>
  </si>
  <si>
    <t>Voc 80, Purp 548</t>
  </si>
  <si>
    <t>DISASTER RECOVERY ACT OF 2024 - HELENE FUND</t>
  </si>
  <si>
    <t>Period:  7/1/25 - 6/30/27</t>
  </si>
  <si>
    <t>Title II Section 225           Corrections Education</t>
  </si>
  <si>
    <t>Title II Integrated English Lit &amp; Civics Ed (IELCE)</t>
  </si>
  <si>
    <t>Voc 10-19</t>
  </si>
  <si>
    <t>Alloc:  9/19/25</t>
  </si>
  <si>
    <t>PERKINS CTE ACT OF 2006, AS AMENDED BY PERKINS V</t>
  </si>
  <si>
    <t>Alloc:  7/18/25</t>
  </si>
  <si>
    <t>REALLOCATION</t>
  </si>
  <si>
    <t>Realloc:  9/8/25</t>
  </si>
  <si>
    <t>Hurricane Helene Enrollment Stabilization</t>
  </si>
  <si>
    <t>Voc 80, Purp 549</t>
  </si>
  <si>
    <t>Alloc: 9/19/25</t>
  </si>
  <si>
    <t>Faculty Recruitment and Retention</t>
  </si>
  <si>
    <t>Nursing Faculty Salary Adjustment</t>
  </si>
  <si>
    <t>STATE GENERAL FUNDS AND GEAR UP</t>
  </si>
  <si>
    <t>Alloc:  10/17/25</t>
  </si>
  <si>
    <t>NC Career Coach</t>
  </si>
  <si>
    <t>Voc 79</t>
  </si>
  <si>
    <t>Alloc:  9/22/25</t>
  </si>
  <si>
    <t>Apprenticeship Building America Recall</t>
  </si>
  <si>
    <t>NC Edge Customized Training Regional Trainers</t>
  </si>
  <si>
    <t>Voc 80, Purp 360</t>
  </si>
  <si>
    <t>Apprenticeship Expansion Recall</t>
  </si>
  <si>
    <t>Apprenticeship Expansion Reallocation</t>
  </si>
  <si>
    <t>Alloc:  10/2/25, 10/6/25 and 10/16/25</t>
  </si>
  <si>
    <t>Alloc: 10/2/25</t>
  </si>
  <si>
    <t>Voc 97, 50</t>
  </si>
  <si>
    <t>Modernization of Degree Program Competencies</t>
  </si>
  <si>
    <t>Alloc:  11/21/25</t>
  </si>
  <si>
    <t>Voc 80, Purp 361</t>
  </si>
  <si>
    <t>Alloc:  11/24/25</t>
  </si>
  <si>
    <t>Rural College Broadband Access SFRF Recall</t>
  </si>
  <si>
    <t xml:space="preserve"> FY 2025-26</t>
  </si>
  <si>
    <t>Rural College Broadband Access (GREAT) Reallocation</t>
  </si>
  <si>
    <t>FY 2025-2026</t>
  </si>
  <si>
    <t>Alloc:  11/13/25</t>
  </si>
  <si>
    <t>Alloc:  10/30/25</t>
  </si>
  <si>
    <t>Media Development</t>
  </si>
  <si>
    <t>Customized Training Administrative Allowance</t>
  </si>
  <si>
    <t>Rural College Broadband Access SFRF Reallocation</t>
  </si>
  <si>
    <t>Alloc:  12/3/25</t>
  </si>
  <si>
    <t>Alloc:  12/9/25</t>
  </si>
  <si>
    <t>Alloc:  12/18/25</t>
  </si>
  <si>
    <t>Alloc: 1/12/2026</t>
  </si>
  <si>
    <t>NC Edge Customized Training Instructional Support Reallocation</t>
  </si>
  <si>
    <t>Voc 80, Purp 365</t>
  </si>
  <si>
    <t>Alloc:  1/16/26</t>
  </si>
  <si>
    <t>State General Funds</t>
  </si>
  <si>
    <t>Alloc: 1/23/26</t>
  </si>
  <si>
    <t>Longevity Allocation</t>
  </si>
  <si>
    <t>Alloc:  2/20/26</t>
  </si>
  <si>
    <t>Period:  7/1/25 - Until Expended</t>
  </si>
  <si>
    <t>Construction Training, Building Careers Reallocation</t>
  </si>
  <si>
    <t>Period: 7/1/23 - 12/31/26</t>
  </si>
  <si>
    <t xml:space="preserve">               FY 2025-26</t>
  </si>
  <si>
    <t xml:space="preserve">           FY 2025-26</t>
  </si>
  <si>
    <t>Alloc:  2/18/26</t>
  </si>
  <si>
    <t>Alloc: 2/20/2026</t>
  </si>
  <si>
    <t>Alloc: 2/6/2026</t>
  </si>
  <si>
    <t>Intellectual &amp; Development Disabilities (IDD) Marketing Project</t>
  </si>
  <si>
    <t>Voc 80, Purp 526</t>
  </si>
  <si>
    <t>Alloc:  10/15/25</t>
  </si>
  <si>
    <t>Child Care Reallocation</t>
  </si>
  <si>
    <t>Voc 80, Purp 530</t>
  </si>
  <si>
    <t>Underserved Student Outreach and Advising Recall</t>
  </si>
  <si>
    <t>Alloc:  12/1/25</t>
  </si>
  <si>
    <t>Small Business Centers Reallocation</t>
  </si>
  <si>
    <t>Voc 83, Purp 363; 940</t>
  </si>
  <si>
    <t>Alloc:  3/20/26</t>
  </si>
  <si>
    <t>NC Career Coach - Additional Funding</t>
  </si>
  <si>
    <t>Voc 80; 43, Purp 369; 940</t>
  </si>
  <si>
    <t>BioNetwork Host Colleges Reallocation</t>
  </si>
  <si>
    <t>Alloc:  3/4/26</t>
  </si>
  <si>
    <t>Modernization of Degree Program Competencies Recall</t>
  </si>
  <si>
    <t>Alloc:  3/30/26</t>
  </si>
  <si>
    <t>Alloc: 3/12/2026</t>
  </si>
  <si>
    <t>Voc 80, Purp 378</t>
  </si>
  <si>
    <t>Finish Line Grants Reallocation</t>
  </si>
  <si>
    <t>FY 2026-27                Budget Allocation Summary</t>
  </si>
  <si>
    <t>FY 2026-27</t>
  </si>
  <si>
    <t>7/1/26 - 6/30/27</t>
  </si>
  <si>
    <t>Period:  7/1/26 - 6/30/27</t>
  </si>
  <si>
    <t xml:space="preserve">Alloc: </t>
  </si>
  <si>
    <t xml:space="preserve">Alloc:  </t>
  </si>
  <si>
    <t>Carryforward to                 FY 2026-27</t>
  </si>
  <si>
    <t xml:space="preserve">Period:  </t>
  </si>
  <si>
    <t>Period:  1/1/24 - 6/30/27</t>
  </si>
  <si>
    <t xml:space="preserve">Residency Licensure Course Development Project </t>
  </si>
  <si>
    <t xml:space="preserve">Pathway to Employment Course Dev Proj Support </t>
  </si>
  <si>
    <t>Carryforward to              FY 2026-27</t>
  </si>
  <si>
    <t>Carryforward to               FY 2026-27</t>
  </si>
  <si>
    <t xml:space="preserve">Statewide Course Resource Project – ACA 122 </t>
  </si>
  <si>
    <t>Carryforward to                FY 2026-27</t>
  </si>
  <si>
    <t xml:space="preserve">BioNetwork Equipment </t>
  </si>
  <si>
    <t>Voc 43, Purp 940</t>
  </si>
  <si>
    <t>Carryforward to                   FY 2026-27</t>
  </si>
  <si>
    <t>Alloc:  1/21/22</t>
  </si>
  <si>
    <t>Ended 12/31/24; liquidation ends 12/31/26</t>
  </si>
  <si>
    <t>Voc 51</t>
  </si>
  <si>
    <t>Period:  3/17/23 - Until Expended</t>
  </si>
  <si>
    <t>Carryforward to             FY 2026-27</t>
  </si>
  <si>
    <t>Alloc:  7/29/26</t>
  </si>
  <si>
    <t>Alloc:  5/15/26</t>
  </si>
  <si>
    <t>Period:  3/23/26 - 6/30/27</t>
  </si>
  <si>
    <t>Alloc:  7/19/23</t>
  </si>
  <si>
    <t>Alloc:  2/17/23</t>
  </si>
  <si>
    <t>Alloc:  11/18/22</t>
  </si>
  <si>
    <t>Alloc:  5/20/22</t>
  </si>
  <si>
    <t xml:space="preserve">Apprenticeship Expansion </t>
  </si>
  <si>
    <t>Alloc:  8/15/25</t>
  </si>
  <si>
    <t>Disaster Recovery Act of 2024 Section 4A.3 Tuition &amp; Registration Fees</t>
  </si>
  <si>
    <t>Alloc:  12/15/25</t>
  </si>
  <si>
    <t>Disaster Recovery Act of 2024 Section 4A.6 Emergency Scholarship Grants</t>
  </si>
  <si>
    <t>Ended 12/31/24; liquidation ends 12/30/26</t>
  </si>
  <si>
    <t>Alloc:  2/18/22</t>
  </si>
  <si>
    <t>Carryforward to                         FY 2026-27</t>
  </si>
  <si>
    <t xml:space="preserve"> Carryforward to                            FY 2026-27</t>
  </si>
  <si>
    <t>Alloc:  10/20/23</t>
  </si>
  <si>
    <t>Period:  7/1/23 - 6/30/27</t>
  </si>
  <si>
    <t>Alloc:  8/14/26</t>
  </si>
  <si>
    <t>Funds:  7/1/26 - 6/30/27</t>
  </si>
  <si>
    <t>Voc 49</t>
  </si>
  <si>
    <t>2026 Appropriations Act Bonus Funds</t>
  </si>
  <si>
    <t>Alloc:  7/17/26</t>
  </si>
  <si>
    <t>NC Edge Customized Training Region Resources</t>
  </si>
  <si>
    <t>Alloc: 5/15/2026</t>
  </si>
  <si>
    <t xml:space="preserve">Child Care </t>
  </si>
  <si>
    <t xml:space="preserve">Perkins CTE </t>
  </si>
  <si>
    <t xml:space="preserve"> FY 2026-27</t>
  </si>
  <si>
    <t>Alloc:  10/20/26</t>
  </si>
  <si>
    <t>Voc 74, 97</t>
  </si>
  <si>
    <t>Disaster Recovery Act of 2024 Section 4A.6 Emergency Scholarship Grants Reallocation</t>
  </si>
  <si>
    <t>Alloc:  7/31/26</t>
  </si>
  <si>
    <t>Nursing Faculty Salary Adjustment - Recurring Obligations</t>
  </si>
  <si>
    <t>Alloc:  9/8/26</t>
  </si>
  <si>
    <t>Alloc:  9/18/26</t>
  </si>
  <si>
    <t>Performance Funding for Adult Literacy</t>
  </si>
  <si>
    <t>Purp 321</t>
  </si>
  <si>
    <t>Period: 5/1/26 - 6/30/27</t>
  </si>
  <si>
    <t>Period: 7/1/26 - 6/30/27</t>
  </si>
  <si>
    <t xml:space="preserve">Apprenticeship Expansion (formerly SFRF) </t>
  </si>
  <si>
    <t>Alloc:  9/21/26</t>
  </si>
  <si>
    <t>Alloc:  9/9/26</t>
  </si>
  <si>
    <t>Alloc: 9/18/26</t>
  </si>
  <si>
    <t>Additional Multi-Campus Center (MCC) Funds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</si>
</sst>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22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8"/>
      <name val="Calibri"/>
      <family val="2"/>
      <scheme val="minor"/>
    </font>
    <font>
      <b/>
      <u/>
      <sz val="8"/>
      <name val="Calibri"/>
      <family val="2"/>
      <scheme val="minor"/>
    </font>
    <font>
      <sz val="8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8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4"/>
      <color theme="1"/>
      <name val="Calibri"/>
      <family val="2"/>
      <scheme val="minor"/>
    </font>
    <font>
      <b/>
      <sz val="18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1FEC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79DFDD"/>
        <bgColor indexed="64"/>
      </patternFill>
    </fill>
    <fill>
      <patternFill patternType="solid">
        <fgColor rgb="FFDEBDFF"/>
        <bgColor indexed="64"/>
      </patternFill>
    </fill>
    <fill>
      <patternFill patternType="solid">
        <fgColor rgb="FFC3B6D4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43" fontId="10" fillId="0" borderId="0" applyFont="0" applyFill="0" applyBorder="0" applyAlignment="0" applyProtection="0"/>
    <xf numFmtId="43" fontId="14" fillId="0" borderId="0" applyFont="0" applyFill="0" applyBorder="0" applyAlignment="0" applyProtection="0"/>
  </cellStyleXfs>
  <cellXfs count="174">
    <xf numFmtId="0" fontId="0" fillId="0" borderId="0" xfId="0"/>
    <xf numFmtId="14" fontId="1" fillId="0" borderId="0" xfId="0" applyNumberFormat="1" applyFont="1"/>
    <xf numFmtId="0" fontId="7" fillId="0" borderId="0" xfId="0" applyFont="1"/>
    <xf numFmtId="43" fontId="0" fillId="0" borderId="0" xfId="1" applyFont="1" applyFill="1"/>
    <xf numFmtId="0" fontId="2" fillId="0" borderId="0" xfId="0" applyFont="1"/>
    <xf numFmtId="0" fontId="11" fillId="0" borderId="1" xfId="0" applyFont="1" applyBorder="1" applyAlignment="1">
      <alignment horizontal="center"/>
    </xf>
    <xf numFmtId="0" fontId="12" fillId="0" borderId="0" xfId="0" applyFont="1"/>
    <xf numFmtId="0" fontId="12" fillId="0" borderId="0" xfId="0" applyFont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3" fillId="0" borderId="0" xfId="0" applyFont="1" applyAlignment="1">
      <alignment horizontal="left"/>
    </xf>
    <xf numFmtId="0" fontId="13" fillId="0" borderId="0" xfId="0" applyFont="1"/>
    <xf numFmtId="0" fontId="7" fillId="0" borderId="0" xfId="0" applyFont="1" applyAlignment="1">
      <alignment vertical="center"/>
    </xf>
    <xf numFmtId="0" fontId="1" fillId="0" borderId="6" xfId="0" applyFont="1" applyBorder="1" applyAlignment="1">
      <alignment horizontal="center"/>
    </xf>
    <xf numFmtId="14" fontId="3" fillId="0" borderId="6" xfId="0" applyNumberFormat="1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4" fontId="6" fillId="0" borderId="7" xfId="0" applyNumberFormat="1" applyFont="1" applyBorder="1" applyAlignment="1">
      <alignment horizontal="center"/>
    </xf>
    <xf numFmtId="43" fontId="2" fillId="0" borderId="6" xfId="1" applyFont="1" applyFill="1" applyBorder="1" applyAlignment="1"/>
    <xf numFmtId="43" fontId="0" fillId="0" borderId="8" xfId="1" applyFont="1" applyFill="1" applyBorder="1"/>
    <xf numFmtId="43" fontId="8" fillId="0" borderId="9" xfId="1" applyFont="1" applyFill="1" applyBorder="1" applyAlignment="1"/>
    <xf numFmtId="0" fontId="11" fillId="0" borderId="0" xfId="0" applyFont="1" applyAlignment="1">
      <alignment vertical="center"/>
    </xf>
    <xf numFmtId="0" fontId="15" fillId="0" borderId="0" xfId="0" applyFont="1" applyAlignment="1">
      <alignment horizontal="center"/>
    </xf>
    <xf numFmtId="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4" fontId="4" fillId="0" borderId="0" xfId="0" applyNumberFormat="1" applyFont="1" applyAlignment="1">
      <alignment horizontal="center"/>
    </xf>
    <xf numFmtId="4" fontId="6" fillId="0" borderId="1" xfId="0" applyNumberFormat="1" applyFont="1" applyBorder="1" applyAlignment="1">
      <alignment horizontal="center"/>
    </xf>
    <xf numFmtId="0" fontId="9" fillId="0" borderId="0" xfId="0" applyFont="1"/>
    <xf numFmtId="4" fontId="0" fillId="0" borderId="0" xfId="0" applyNumberFormat="1"/>
    <xf numFmtId="4" fontId="0" fillId="0" borderId="0" xfId="0" applyNumberFormat="1" applyAlignment="1">
      <alignment horizontal="center"/>
    </xf>
    <xf numFmtId="4" fontId="0" fillId="0" borderId="0" xfId="0" applyNumberFormat="1" applyAlignment="1">
      <alignment wrapText="1"/>
    </xf>
    <xf numFmtId="4" fontId="0" fillId="0" borderId="0" xfId="0" applyNumberFormat="1" applyAlignment="1">
      <alignment horizontal="right"/>
    </xf>
    <xf numFmtId="14" fontId="1" fillId="2" borderId="4" xfId="0" applyNumberFormat="1" applyFont="1" applyFill="1" applyBorder="1" applyAlignment="1">
      <alignment horizontal="center"/>
    </xf>
    <xf numFmtId="4" fontId="7" fillId="2" borderId="4" xfId="0" quotePrefix="1" applyNumberFormat="1" applyFont="1" applyFill="1" applyBorder="1" applyAlignment="1">
      <alignment horizontal="center" vertical="center" wrapText="1"/>
    </xf>
    <xf numFmtId="4" fontId="6" fillId="2" borderId="5" xfId="0" applyNumberFormat="1" applyFont="1" applyFill="1" applyBorder="1" applyAlignment="1">
      <alignment horizontal="center"/>
    </xf>
    <xf numFmtId="14" fontId="5" fillId="3" borderId="4" xfId="0" quotePrefix="1" applyNumberFormat="1" applyFont="1" applyFill="1" applyBorder="1" applyAlignment="1">
      <alignment horizontal="center"/>
    </xf>
    <xf numFmtId="4" fontId="7" fillId="3" borderId="4" xfId="0" quotePrefix="1" applyNumberFormat="1" applyFont="1" applyFill="1" applyBorder="1" applyAlignment="1">
      <alignment horizontal="center" vertical="center" wrapText="1"/>
    </xf>
    <xf numFmtId="4" fontId="6" fillId="3" borderId="5" xfId="0" applyNumberFormat="1" applyFont="1" applyFill="1" applyBorder="1" applyAlignment="1">
      <alignment horizontal="center"/>
    </xf>
    <xf numFmtId="4" fontId="1" fillId="3" borderId="3" xfId="0" applyNumberFormat="1" applyFont="1" applyFill="1" applyBorder="1" applyAlignment="1">
      <alignment horizontal="center"/>
    </xf>
    <xf numFmtId="4" fontId="1" fillId="2" borderId="3" xfId="0" applyNumberFormat="1" applyFont="1" applyFill="1" applyBorder="1" applyAlignment="1">
      <alignment horizontal="center"/>
    </xf>
    <xf numFmtId="14" fontId="5" fillId="0" borderId="6" xfId="0" applyNumberFormat="1" applyFont="1" applyBorder="1" applyAlignment="1">
      <alignment horizontal="center"/>
    </xf>
    <xf numFmtId="4" fontId="17" fillId="0" borderId="0" xfId="0" applyNumberFormat="1" applyFont="1" applyAlignment="1">
      <alignment horizontal="center"/>
    </xf>
    <xf numFmtId="0" fontId="7" fillId="0" borderId="6" xfId="0" applyFont="1" applyBorder="1" applyAlignment="1">
      <alignment horizontal="center"/>
    </xf>
    <xf numFmtId="43" fontId="8" fillId="0" borderId="6" xfId="1" applyFont="1" applyFill="1" applyBorder="1" applyAlignment="1"/>
    <xf numFmtId="4" fontId="1" fillId="0" borderId="3" xfId="0" applyNumberFormat="1" applyFont="1" applyBorder="1" applyAlignment="1">
      <alignment horizontal="center"/>
    </xf>
    <xf numFmtId="4" fontId="6" fillId="0" borderId="5" xfId="0" applyNumberFormat="1" applyFont="1" applyBorder="1" applyAlignment="1">
      <alignment horizontal="center"/>
    </xf>
    <xf numFmtId="14" fontId="5" fillId="0" borderId="4" xfId="0" quotePrefix="1" applyNumberFormat="1" applyFont="1" applyBorder="1" applyAlignment="1">
      <alignment horizontal="center"/>
    </xf>
    <xf numFmtId="4" fontId="1" fillId="2" borderId="4" xfId="0" applyNumberFormat="1" applyFont="1" applyFill="1" applyBorder="1" applyAlignment="1">
      <alignment horizontal="center"/>
    </xf>
    <xf numFmtId="0" fontId="6" fillId="0" borderId="13" xfId="0" applyFont="1" applyBorder="1" applyAlignment="1">
      <alignment horizontal="center" vertical="center"/>
    </xf>
    <xf numFmtId="4" fontId="6" fillId="0" borderId="0" xfId="0" applyNumberFormat="1" applyFont="1" applyAlignment="1">
      <alignment horizontal="center"/>
    </xf>
    <xf numFmtId="14" fontId="1" fillId="0" borderId="4" xfId="0" applyNumberFormat="1" applyFont="1" applyBorder="1" applyAlignment="1">
      <alignment horizontal="center"/>
    </xf>
    <xf numFmtId="4" fontId="7" fillId="0" borderId="4" xfId="0" quotePrefix="1" applyNumberFormat="1" applyFont="1" applyBorder="1" applyAlignment="1">
      <alignment horizontal="center" vertical="center" wrapText="1"/>
    </xf>
    <xf numFmtId="43" fontId="0" fillId="0" borderId="17" xfId="1" applyFont="1" applyFill="1" applyBorder="1"/>
    <xf numFmtId="43" fontId="8" fillId="0" borderId="14" xfId="1" applyFont="1" applyFill="1" applyBorder="1" applyAlignment="1"/>
    <xf numFmtId="14" fontId="1" fillId="5" borderId="6" xfId="0" applyNumberFormat="1" applyFont="1" applyFill="1" applyBorder="1" applyAlignment="1">
      <alignment horizontal="center"/>
    </xf>
    <xf numFmtId="4" fontId="1" fillId="5" borderId="3" xfId="0" applyNumberFormat="1" applyFont="1" applyFill="1" applyBorder="1" applyAlignment="1">
      <alignment horizontal="center"/>
    </xf>
    <xf numFmtId="4" fontId="7" fillId="5" borderId="4" xfId="0" quotePrefix="1" applyNumberFormat="1" applyFont="1" applyFill="1" applyBorder="1" applyAlignment="1">
      <alignment horizontal="center" vertical="center" wrapText="1"/>
    </xf>
    <xf numFmtId="4" fontId="6" fillId="5" borderId="5" xfId="0" applyNumberFormat="1" applyFont="1" applyFill="1" applyBorder="1" applyAlignment="1">
      <alignment horizontal="center"/>
    </xf>
    <xf numFmtId="14" fontId="5" fillId="5" borderId="4" xfId="0" quotePrefix="1" applyNumberFormat="1" applyFont="1" applyFill="1" applyBorder="1" applyAlignment="1">
      <alignment horizontal="center"/>
    </xf>
    <xf numFmtId="40" fontId="16" fillId="0" borderId="6" xfId="1" applyNumberFormat="1" applyFont="1" applyFill="1" applyBorder="1" applyAlignment="1">
      <alignment horizontal="right" vertical="top" shrinkToFit="1"/>
    </xf>
    <xf numFmtId="40" fontId="16" fillId="0" borderId="4" xfId="1" applyNumberFormat="1" applyFont="1" applyFill="1" applyBorder="1" applyAlignment="1">
      <alignment horizontal="right" vertical="top" shrinkToFit="1"/>
    </xf>
    <xf numFmtId="40" fontId="10" fillId="0" borderId="6" xfId="1" applyNumberFormat="1" applyFont="1" applyFill="1" applyBorder="1" applyAlignment="1">
      <alignment horizontal="right"/>
    </xf>
    <xf numFmtId="40" fontId="10" fillId="0" borderId="4" xfId="1" applyNumberFormat="1" applyFont="1" applyFill="1" applyBorder="1" applyAlignment="1">
      <alignment horizontal="right"/>
    </xf>
    <xf numFmtId="40" fontId="0" fillId="0" borderId="15" xfId="1" applyNumberFormat="1" applyFont="1" applyFill="1" applyBorder="1" applyAlignment="1">
      <alignment horizontal="right"/>
    </xf>
    <xf numFmtId="40" fontId="0" fillId="0" borderId="0" xfId="1" applyNumberFormat="1" applyFont="1" applyFill="1" applyAlignment="1">
      <alignment horizontal="right"/>
    </xf>
    <xf numFmtId="40" fontId="12" fillId="0" borderId="16" xfId="1" applyNumberFormat="1" applyFont="1" applyFill="1" applyBorder="1" applyAlignment="1">
      <alignment horizontal="right"/>
    </xf>
    <xf numFmtId="40" fontId="12" fillId="0" borderId="2" xfId="1" applyNumberFormat="1" applyFont="1" applyFill="1" applyBorder="1" applyAlignment="1">
      <alignment horizontal="right"/>
    </xf>
    <xf numFmtId="4" fontId="1" fillId="0" borderId="4" xfId="0" applyNumberFormat="1" applyFont="1" applyBorder="1" applyAlignment="1">
      <alignment horizontal="center"/>
    </xf>
    <xf numFmtId="4" fontId="1" fillId="0" borderId="4" xfId="0" applyNumberFormat="1" applyFont="1" applyBorder="1" applyAlignment="1">
      <alignment horizontal="center" wrapText="1"/>
    </xf>
    <xf numFmtId="4" fontId="1" fillId="0" borderId="18" xfId="0" applyNumberFormat="1" applyFont="1" applyBorder="1" applyAlignment="1">
      <alignment horizontal="center"/>
    </xf>
    <xf numFmtId="14" fontId="5" fillId="0" borderId="0" xfId="0" quotePrefix="1" applyNumberFormat="1" applyFont="1" applyAlignment="1">
      <alignment horizontal="center"/>
    </xf>
    <xf numFmtId="14" fontId="1" fillId="0" borderId="0" xfId="0" applyNumberFormat="1" applyFont="1" applyAlignment="1">
      <alignment horizontal="center"/>
    </xf>
    <xf numFmtId="4" fontId="7" fillId="0" borderId="0" xfId="0" applyNumberFormat="1" applyFont="1" applyAlignment="1">
      <alignment horizontal="center" wrapText="1"/>
    </xf>
    <xf numFmtId="14" fontId="1" fillId="2" borderId="6" xfId="0" applyNumberFormat="1" applyFont="1" applyFill="1" applyBorder="1" applyAlignment="1">
      <alignment horizontal="center"/>
    </xf>
    <xf numFmtId="4" fontId="7" fillId="3" borderId="4" xfId="0" quotePrefix="1" applyNumberFormat="1" applyFont="1" applyFill="1" applyBorder="1" applyAlignment="1">
      <alignment horizontal="center" vertical="center"/>
    </xf>
    <xf numFmtId="40" fontId="10" fillId="4" borderId="0" xfId="1" applyNumberFormat="1" applyFont="1" applyFill="1" applyAlignment="1">
      <alignment horizontal="right"/>
    </xf>
    <xf numFmtId="4" fontId="1" fillId="0" borderId="10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  <xf numFmtId="4" fontId="7" fillId="0" borderId="6" xfId="0" quotePrefix="1" applyNumberFormat="1" applyFont="1" applyBorder="1" applyAlignment="1">
      <alignment horizontal="center" vertical="center" wrapText="1"/>
    </xf>
    <xf numFmtId="4" fontId="1" fillId="0" borderId="3" xfId="0" applyNumberFormat="1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 wrapText="1"/>
    </xf>
    <xf numFmtId="4" fontId="7" fillId="0" borderId="11" xfId="0" quotePrefix="1" applyNumberFormat="1" applyFont="1" applyBorder="1" applyAlignment="1">
      <alignment horizontal="center" vertical="center" wrapText="1"/>
    </xf>
    <xf numFmtId="4" fontId="6" fillId="0" borderId="12" xfId="0" applyNumberFormat="1" applyFont="1" applyBorder="1" applyAlignment="1">
      <alignment horizontal="center"/>
    </xf>
    <xf numFmtId="14" fontId="1" fillId="2" borderId="4" xfId="0" applyNumberFormat="1" applyFont="1" applyFill="1" applyBorder="1" applyAlignment="1">
      <alignment horizontal="center" wrapText="1"/>
    </xf>
    <xf numFmtId="4" fontId="7" fillId="2" borderId="4" xfId="0" quotePrefix="1" applyNumberFormat="1" applyFont="1" applyFill="1" applyBorder="1" applyAlignment="1">
      <alignment horizontal="center" wrapText="1"/>
    </xf>
    <xf numFmtId="4" fontId="7" fillId="0" borderId="4" xfId="0" quotePrefix="1" applyNumberFormat="1" applyFont="1" applyBorder="1" applyAlignment="1">
      <alignment horizontal="center" wrapText="1"/>
    </xf>
    <xf numFmtId="4" fontId="1" fillId="0" borderId="10" xfId="0" applyNumberFormat="1" applyFont="1" applyBorder="1" applyAlignment="1">
      <alignment horizontal="center" wrapText="1"/>
    </xf>
    <xf numFmtId="43" fontId="0" fillId="0" borderId="4" xfId="1" applyFont="1" applyFill="1" applyBorder="1"/>
    <xf numFmtId="4" fontId="1" fillId="6" borderId="10" xfId="0" applyNumberFormat="1" applyFont="1" applyFill="1" applyBorder="1" applyAlignment="1">
      <alignment horizontal="center"/>
    </xf>
    <xf numFmtId="14" fontId="1" fillId="6" borderId="6" xfId="0" applyNumberFormat="1" applyFont="1" applyFill="1" applyBorder="1" applyAlignment="1">
      <alignment horizontal="center"/>
    </xf>
    <xf numFmtId="4" fontId="7" fillId="6" borderId="6" xfId="0" quotePrefix="1" applyNumberFormat="1" applyFont="1" applyFill="1" applyBorder="1" applyAlignment="1">
      <alignment horizontal="center" vertical="center" wrapText="1"/>
    </xf>
    <xf numFmtId="4" fontId="6" fillId="6" borderId="7" xfId="0" applyNumberFormat="1" applyFont="1" applyFill="1" applyBorder="1" applyAlignment="1">
      <alignment horizontal="center"/>
    </xf>
    <xf numFmtId="43" fontId="0" fillId="0" borderId="10" xfId="1" applyFont="1" applyFill="1" applyBorder="1"/>
    <xf numFmtId="43" fontId="0" fillId="0" borderId="6" xfId="1" applyFont="1" applyFill="1" applyBorder="1"/>
    <xf numFmtId="4" fontId="12" fillId="0" borderId="0" xfId="0" applyNumberFormat="1" applyFont="1" applyAlignment="1">
      <alignment horizontal="center"/>
    </xf>
    <xf numFmtId="4" fontId="1" fillId="7" borderId="4" xfId="0" applyNumberFormat="1" applyFont="1" applyFill="1" applyBorder="1" applyAlignment="1">
      <alignment horizontal="center"/>
    </xf>
    <xf numFmtId="14" fontId="1" fillId="7" borderId="6" xfId="0" applyNumberFormat="1" applyFont="1" applyFill="1" applyBorder="1" applyAlignment="1">
      <alignment horizontal="center"/>
    </xf>
    <xf numFmtId="14" fontId="1" fillId="7" borderId="4" xfId="0" applyNumberFormat="1" applyFont="1" applyFill="1" applyBorder="1" applyAlignment="1">
      <alignment horizontal="center" wrapText="1"/>
    </xf>
    <xf numFmtId="4" fontId="7" fillId="7" borderId="4" xfId="0" quotePrefix="1" applyNumberFormat="1" applyFont="1" applyFill="1" applyBorder="1" applyAlignment="1">
      <alignment horizontal="center" vertical="center" wrapText="1"/>
    </xf>
    <xf numFmtId="4" fontId="6" fillId="7" borderId="5" xfId="0" applyNumberFormat="1" applyFont="1" applyFill="1" applyBorder="1" applyAlignment="1">
      <alignment horizontal="center"/>
    </xf>
    <xf numFmtId="4" fontId="1" fillId="8" borderId="3" xfId="0" applyNumberFormat="1" applyFont="1" applyFill="1" applyBorder="1" applyAlignment="1">
      <alignment horizontal="center"/>
    </xf>
    <xf numFmtId="14" fontId="1" fillId="8" borderId="6" xfId="0" applyNumberFormat="1" applyFont="1" applyFill="1" applyBorder="1" applyAlignment="1">
      <alignment horizontal="center"/>
    </xf>
    <xf numFmtId="14" fontId="1" fillId="8" borderId="4" xfId="0" applyNumberFormat="1" applyFont="1" applyFill="1" applyBorder="1" applyAlignment="1">
      <alignment horizontal="center"/>
    </xf>
    <xf numFmtId="4" fontId="7" fillId="8" borderId="4" xfId="0" quotePrefix="1" applyNumberFormat="1" applyFont="1" applyFill="1" applyBorder="1" applyAlignment="1">
      <alignment horizontal="center" vertical="center" wrapText="1"/>
    </xf>
    <xf numFmtId="4" fontId="6" fillId="8" borderId="5" xfId="0" applyNumberFormat="1" applyFont="1" applyFill="1" applyBorder="1" applyAlignment="1">
      <alignment horizontal="center"/>
    </xf>
    <xf numFmtId="4" fontId="1" fillId="9" borderId="10" xfId="0" applyNumberFormat="1" applyFont="1" applyFill="1" applyBorder="1" applyAlignment="1">
      <alignment horizontal="center"/>
    </xf>
    <xf numFmtId="14" fontId="1" fillId="9" borderId="6" xfId="0" applyNumberFormat="1" applyFont="1" applyFill="1" applyBorder="1" applyAlignment="1">
      <alignment horizontal="center"/>
    </xf>
    <xf numFmtId="4" fontId="7" fillId="9" borderId="6" xfId="0" quotePrefix="1" applyNumberFormat="1" applyFont="1" applyFill="1" applyBorder="1" applyAlignment="1">
      <alignment horizontal="center" vertical="center" wrapText="1"/>
    </xf>
    <xf numFmtId="4" fontId="6" fillId="9" borderId="7" xfId="0" applyNumberFormat="1" applyFont="1" applyFill="1" applyBorder="1" applyAlignment="1">
      <alignment horizontal="center"/>
    </xf>
    <xf numFmtId="40" fontId="0" fillId="0" borderId="6" xfId="1" applyNumberFormat="1" applyFont="1" applyFill="1" applyBorder="1"/>
    <xf numFmtId="4" fontId="1" fillId="6" borderId="3" xfId="0" applyNumberFormat="1" applyFont="1" applyFill="1" applyBorder="1" applyAlignment="1">
      <alignment horizontal="center"/>
    </xf>
    <xf numFmtId="14" fontId="1" fillId="6" borderId="4" xfId="0" applyNumberFormat="1" applyFont="1" applyFill="1" applyBorder="1" applyAlignment="1">
      <alignment horizontal="center"/>
    </xf>
    <xf numFmtId="4" fontId="7" fillId="6" borderId="4" xfId="0" quotePrefix="1" applyNumberFormat="1" applyFont="1" applyFill="1" applyBorder="1" applyAlignment="1">
      <alignment horizontal="center" vertical="center" wrapText="1"/>
    </xf>
    <xf numFmtId="4" fontId="6" fillId="6" borderId="5" xfId="0" applyNumberFormat="1" applyFont="1" applyFill="1" applyBorder="1" applyAlignment="1">
      <alignment horizontal="center"/>
    </xf>
    <xf numFmtId="3" fontId="0" fillId="0" borderId="0" xfId="0" applyNumberFormat="1"/>
    <xf numFmtId="40" fontId="0" fillId="0" borderId="0" xfId="0" applyNumberFormat="1"/>
    <xf numFmtId="40" fontId="0" fillId="0" borderId="0" xfId="1" applyNumberFormat="1" applyFont="1" applyFill="1"/>
    <xf numFmtId="4" fontId="1" fillId="4" borderId="4" xfId="0" applyNumberFormat="1" applyFont="1" applyFill="1" applyBorder="1" applyAlignment="1">
      <alignment horizontal="center"/>
    </xf>
    <xf numFmtId="14" fontId="1" fillId="4" borderId="6" xfId="0" applyNumberFormat="1" applyFont="1" applyFill="1" applyBorder="1" applyAlignment="1">
      <alignment horizontal="center"/>
    </xf>
    <xf numFmtId="14" fontId="1" fillId="4" borderId="4" xfId="0" applyNumberFormat="1" applyFont="1" applyFill="1" applyBorder="1" applyAlignment="1">
      <alignment horizontal="center" wrapText="1"/>
    </xf>
    <xf numFmtId="4" fontId="7" fillId="4" borderId="4" xfId="0" quotePrefix="1" applyNumberFormat="1" applyFont="1" applyFill="1" applyBorder="1" applyAlignment="1">
      <alignment horizontal="center" vertical="center" wrapText="1"/>
    </xf>
    <xf numFmtId="4" fontId="6" fillId="4" borderId="5" xfId="0" applyNumberFormat="1" applyFont="1" applyFill="1" applyBorder="1" applyAlignment="1">
      <alignment horizontal="center"/>
    </xf>
    <xf numFmtId="4" fontId="1" fillId="7" borderId="3" xfId="0" applyNumberFormat="1" applyFont="1" applyFill="1" applyBorder="1" applyAlignment="1">
      <alignment horizontal="center" wrapText="1"/>
    </xf>
    <xf numFmtId="14" fontId="1" fillId="7" borderId="4" xfId="0" applyNumberFormat="1" applyFont="1" applyFill="1" applyBorder="1" applyAlignment="1">
      <alignment horizontal="center"/>
    </xf>
    <xf numFmtId="4" fontId="1" fillId="8" borderId="4" xfId="0" applyNumberFormat="1" applyFont="1" applyFill="1" applyBorder="1" applyAlignment="1">
      <alignment horizontal="center"/>
    </xf>
    <xf numFmtId="14" fontId="1" fillId="3" borderId="6" xfId="0" applyNumberFormat="1" applyFont="1" applyFill="1" applyBorder="1" applyAlignment="1">
      <alignment horizontal="center"/>
    </xf>
    <xf numFmtId="4" fontId="7" fillId="3" borderId="4" xfId="0" quotePrefix="1" applyNumberFormat="1" applyFont="1" applyFill="1" applyBorder="1" applyAlignment="1">
      <alignment horizontal="center" wrapText="1"/>
    </xf>
    <xf numFmtId="4" fontId="1" fillId="10" borderId="3" xfId="0" applyNumberFormat="1" applyFont="1" applyFill="1" applyBorder="1" applyAlignment="1">
      <alignment horizontal="center"/>
    </xf>
    <xf numFmtId="14" fontId="1" fillId="10" borderId="6" xfId="0" applyNumberFormat="1" applyFont="1" applyFill="1" applyBorder="1" applyAlignment="1">
      <alignment horizontal="center"/>
    </xf>
    <xf numFmtId="14" fontId="5" fillId="10" borderId="4" xfId="0" quotePrefix="1" applyNumberFormat="1" applyFont="1" applyFill="1" applyBorder="1" applyAlignment="1">
      <alignment horizontal="center"/>
    </xf>
    <xf numFmtId="4" fontId="7" fillId="10" borderId="4" xfId="0" quotePrefix="1" applyNumberFormat="1" applyFont="1" applyFill="1" applyBorder="1" applyAlignment="1">
      <alignment horizontal="center" wrapText="1"/>
    </xf>
    <xf numFmtId="4" fontId="7" fillId="10" borderId="4" xfId="0" quotePrefix="1" applyNumberFormat="1" applyFont="1" applyFill="1" applyBorder="1" applyAlignment="1">
      <alignment horizontal="center" vertical="center" wrapText="1"/>
    </xf>
    <xf numFmtId="4" fontId="6" fillId="10" borderId="5" xfId="0" applyNumberFormat="1" applyFont="1" applyFill="1" applyBorder="1" applyAlignment="1">
      <alignment horizontal="center"/>
    </xf>
    <xf numFmtId="4" fontId="1" fillId="11" borderId="4" xfId="0" applyNumberFormat="1" applyFont="1" applyFill="1" applyBorder="1" applyAlignment="1">
      <alignment horizontal="center" wrapText="1"/>
    </xf>
    <xf numFmtId="14" fontId="1" fillId="11" borderId="6" xfId="0" applyNumberFormat="1" applyFont="1" applyFill="1" applyBorder="1" applyAlignment="1">
      <alignment horizontal="center"/>
    </xf>
    <xf numFmtId="14" fontId="1" fillId="11" borderId="4" xfId="0" applyNumberFormat="1" applyFont="1" applyFill="1" applyBorder="1" applyAlignment="1">
      <alignment horizontal="center"/>
    </xf>
    <xf numFmtId="4" fontId="7" fillId="11" borderId="4" xfId="0" quotePrefix="1" applyNumberFormat="1" applyFont="1" applyFill="1" applyBorder="1" applyAlignment="1">
      <alignment horizontal="center" wrapText="1"/>
    </xf>
    <xf numFmtId="4" fontId="7" fillId="11" borderId="4" xfId="0" quotePrefix="1" applyNumberFormat="1" applyFont="1" applyFill="1" applyBorder="1" applyAlignment="1">
      <alignment horizontal="center" vertical="center" wrapText="1"/>
    </xf>
    <xf numFmtId="4" fontId="6" fillId="11" borderId="5" xfId="0" applyNumberFormat="1" applyFont="1" applyFill="1" applyBorder="1" applyAlignment="1">
      <alignment horizontal="center"/>
    </xf>
    <xf numFmtId="0" fontId="20" fillId="0" borderId="6" xfId="0" applyFont="1" applyBorder="1" applyAlignment="1">
      <alignment horizontal="center"/>
    </xf>
    <xf numFmtId="4" fontId="1" fillId="12" borderId="3" xfId="0" applyNumberFormat="1" applyFont="1" applyFill="1" applyBorder="1" applyAlignment="1">
      <alignment horizontal="center"/>
    </xf>
    <xf numFmtId="14" fontId="1" fillId="12" borderId="6" xfId="0" applyNumberFormat="1" applyFont="1" applyFill="1" applyBorder="1" applyAlignment="1">
      <alignment horizontal="center"/>
    </xf>
    <xf numFmtId="14" fontId="1" fillId="12" borderId="4" xfId="0" applyNumberFormat="1" applyFont="1" applyFill="1" applyBorder="1" applyAlignment="1">
      <alignment horizontal="center"/>
    </xf>
    <xf numFmtId="4" fontId="7" fillId="12" borderId="4" xfId="0" quotePrefix="1" applyNumberFormat="1" applyFont="1" applyFill="1" applyBorder="1" applyAlignment="1">
      <alignment horizontal="center" vertical="center" wrapText="1"/>
    </xf>
    <xf numFmtId="4" fontId="6" fillId="12" borderId="5" xfId="0" applyNumberFormat="1" applyFont="1" applyFill="1" applyBorder="1" applyAlignment="1">
      <alignment horizontal="center"/>
    </xf>
    <xf numFmtId="4" fontId="1" fillId="10" borderId="4" xfId="0" applyNumberFormat="1" applyFont="1" applyFill="1" applyBorder="1" applyAlignment="1">
      <alignment horizontal="center"/>
    </xf>
    <xf numFmtId="14" fontId="1" fillId="10" borderId="4" xfId="0" applyNumberFormat="1" applyFont="1" applyFill="1" applyBorder="1" applyAlignment="1">
      <alignment horizontal="center" wrapText="1"/>
    </xf>
    <xf numFmtId="4" fontId="1" fillId="13" borderId="3" xfId="0" applyNumberFormat="1" applyFont="1" applyFill="1" applyBorder="1" applyAlignment="1">
      <alignment horizontal="center"/>
    </xf>
    <xf numFmtId="14" fontId="1" fillId="13" borderId="6" xfId="0" applyNumberFormat="1" applyFont="1" applyFill="1" applyBorder="1" applyAlignment="1">
      <alignment horizontal="center"/>
    </xf>
    <xf numFmtId="14" fontId="5" fillId="13" borderId="4" xfId="0" quotePrefix="1" applyNumberFormat="1" applyFont="1" applyFill="1" applyBorder="1" applyAlignment="1">
      <alignment horizontal="center"/>
    </xf>
    <xf numFmtId="4" fontId="7" fillId="13" borderId="4" xfId="0" quotePrefix="1" applyNumberFormat="1" applyFont="1" applyFill="1" applyBorder="1" applyAlignment="1">
      <alignment horizontal="center" wrapText="1"/>
    </xf>
    <xf numFmtId="4" fontId="7" fillId="13" borderId="4" xfId="0" quotePrefix="1" applyNumberFormat="1" applyFont="1" applyFill="1" applyBorder="1" applyAlignment="1">
      <alignment horizontal="center" vertical="center" wrapText="1"/>
    </xf>
    <xf numFmtId="4" fontId="6" fillId="13" borderId="5" xfId="0" applyNumberFormat="1" applyFont="1" applyFill="1" applyBorder="1" applyAlignment="1">
      <alignment horizontal="center"/>
    </xf>
    <xf numFmtId="4" fontId="1" fillId="11" borderId="3" xfId="0" applyNumberFormat="1" applyFont="1" applyFill="1" applyBorder="1" applyAlignment="1">
      <alignment horizontal="center"/>
    </xf>
    <xf numFmtId="0" fontId="0" fillId="11" borderId="0" xfId="0" applyFill="1" applyAlignment="1">
      <alignment horizontal="center" vertical="center" wrapText="1"/>
    </xf>
    <xf numFmtId="4" fontId="1" fillId="13" borderId="10" xfId="0" applyNumberFormat="1" applyFont="1" applyFill="1" applyBorder="1" applyAlignment="1">
      <alignment horizontal="center"/>
    </xf>
    <xf numFmtId="4" fontId="7" fillId="13" borderId="6" xfId="0" quotePrefix="1" applyNumberFormat="1" applyFont="1" applyFill="1" applyBorder="1" applyAlignment="1">
      <alignment horizontal="center" vertical="center" wrapText="1"/>
    </xf>
    <xf numFmtId="4" fontId="6" fillId="13" borderId="7" xfId="0" applyNumberFormat="1" applyFont="1" applyFill="1" applyBorder="1" applyAlignment="1">
      <alignment horizontal="center"/>
    </xf>
    <xf numFmtId="4" fontId="1" fillId="11" borderId="4" xfId="0" applyNumberFormat="1" applyFont="1" applyFill="1" applyBorder="1" applyAlignment="1">
      <alignment horizontal="center"/>
    </xf>
    <xf numFmtId="14" fontId="1" fillId="11" borderId="4" xfId="0" applyNumberFormat="1" applyFont="1" applyFill="1" applyBorder="1" applyAlignment="1">
      <alignment horizontal="center" wrapText="1"/>
    </xf>
    <xf numFmtId="4" fontId="7" fillId="11" borderId="4" xfId="0" quotePrefix="1" applyNumberFormat="1" applyFont="1" applyFill="1" applyBorder="1" applyAlignment="1">
      <alignment vertical="center" wrapText="1"/>
    </xf>
    <xf numFmtId="4" fontId="6" fillId="11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 vertical="center" wrapText="1"/>
    </xf>
    <xf numFmtId="4" fontId="7" fillId="0" borderId="4" xfId="0" quotePrefix="1" applyNumberFormat="1" applyFont="1" applyBorder="1" applyAlignment="1">
      <alignment horizontal="center" vertical="top" wrapText="1"/>
    </xf>
    <xf numFmtId="14" fontId="1" fillId="13" borderId="4" xfId="0" applyNumberFormat="1" applyFont="1" applyFill="1" applyBorder="1" applyAlignment="1">
      <alignment horizontal="center"/>
    </xf>
    <xf numFmtId="4" fontId="6" fillId="0" borderId="4" xfId="0" applyNumberFormat="1" applyFont="1" applyBorder="1" applyAlignment="1">
      <alignment horizontal="center" wrapText="1"/>
    </xf>
    <xf numFmtId="4" fontId="6" fillId="0" borderId="0" xfId="0" applyNumberFormat="1" applyFont="1" applyAlignment="1">
      <alignment horizontal="center"/>
    </xf>
    <xf numFmtId="14" fontId="1" fillId="10" borderId="4" xfId="0" applyNumberFormat="1" applyFont="1" applyFill="1" applyBorder="1" applyAlignment="1">
      <alignment horizontal="center"/>
    </xf>
    <xf numFmtId="4" fontId="1" fillId="14" borderId="4" xfId="0" applyNumberFormat="1" applyFont="1" applyFill="1" applyBorder="1" applyAlignment="1">
      <alignment horizontal="center" wrapText="1"/>
    </xf>
    <xf numFmtId="14" fontId="1" fillId="14" borderId="6" xfId="0" applyNumberFormat="1" applyFont="1" applyFill="1" applyBorder="1" applyAlignment="1">
      <alignment horizontal="center"/>
    </xf>
    <xf numFmtId="14" fontId="5" fillId="14" borderId="4" xfId="0" quotePrefix="1" applyNumberFormat="1" applyFont="1" applyFill="1" applyBorder="1" applyAlignment="1">
      <alignment horizontal="center"/>
    </xf>
    <xf numFmtId="4" fontId="7" fillId="14" borderId="4" xfId="0" quotePrefix="1" applyNumberFormat="1" applyFont="1" applyFill="1" applyBorder="1" applyAlignment="1">
      <alignment horizontal="center" vertical="center" wrapText="1"/>
    </xf>
    <xf numFmtId="4" fontId="6" fillId="14" borderId="5" xfId="0" applyNumberFormat="1" applyFont="1" applyFill="1" applyBorder="1" applyAlignment="1">
      <alignment horizontal="center"/>
    </xf>
    <xf numFmtId="0" fontId="21" fillId="0" borderId="6" xfId="0" applyFont="1" applyFill="1" applyBorder="1" applyAlignment="1">
      <alignment horizontal="center" vertical="center"/>
    </xf>
  </cellXfs>
  <cellStyles count="3">
    <cellStyle name="Comma" xfId="1" builtinId="3"/>
    <cellStyle name="Comma 4" xfId="2" xr:uid="{00000000-0005-0000-0000-000001000000}"/>
    <cellStyle name="Normal" xfId="0" builtinId="0"/>
  </cellStyles>
  <dxfs count="0"/>
  <tableStyles count="0" defaultTableStyle="TableStyleMedium9" defaultPivotStyle="PivotStyleLight16"/>
  <colors>
    <mruColors>
      <color rgb="FFFF3300"/>
      <color rgb="FFDEBDFF"/>
      <color rgb="FF79DFDD"/>
      <color rgb="FFF1FEC2"/>
      <color rgb="FFFFFFCC"/>
      <color rgb="FFC3B6D4"/>
      <color rgb="FFFFE1F0"/>
      <color rgb="FFABFFFF"/>
      <color rgb="FFCC99FF"/>
      <color rgb="FFF2DC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7"/>
  <sheetViews>
    <sheetView workbookViewId="0">
      <selection activeCell="A33" sqref="A33"/>
    </sheetView>
  </sheetViews>
  <sheetFormatPr defaultRowHeight="15" x14ac:dyDescent="0.25"/>
  <cols>
    <col min="1" max="1" width="3" customWidth="1"/>
    <col min="2" max="2" width="14" customWidth="1"/>
  </cols>
  <sheetData>
    <row r="1" spans="1:3" x14ac:dyDescent="0.25">
      <c r="A1" s="6" t="s">
        <v>61</v>
      </c>
    </row>
    <row r="2" spans="1:3" x14ac:dyDescent="0.25">
      <c r="A2" t="s">
        <v>65</v>
      </c>
    </row>
    <row r="3" spans="1:3" x14ac:dyDescent="0.25">
      <c r="A3" t="s">
        <v>66</v>
      </c>
    </row>
    <row r="4" spans="1:3" x14ac:dyDescent="0.25">
      <c r="A4" t="s">
        <v>63</v>
      </c>
    </row>
    <row r="5" spans="1:3" x14ac:dyDescent="0.25">
      <c r="A5" t="s">
        <v>64</v>
      </c>
    </row>
    <row r="10" spans="1:3" x14ac:dyDescent="0.25">
      <c r="A10" s="6" t="s">
        <v>62</v>
      </c>
    </row>
    <row r="11" spans="1:3" x14ac:dyDescent="0.25">
      <c r="A11" t="s">
        <v>67</v>
      </c>
    </row>
    <row r="12" spans="1:3" x14ac:dyDescent="0.25">
      <c r="A12" t="s">
        <v>68</v>
      </c>
    </row>
    <row r="13" spans="1:3" x14ac:dyDescent="0.25">
      <c r="A13" t="s">
        <v>69</v>
      </c>
    </row>
    <row r="14" spans="1:3" ht="19.5" customHeight="1" x14ac:dyDescent="0.25">
      <c r="A14" s="7" t="s">
        <v>72</v>
      </c>
      <c r="B14" t="s">
        <v>70</v>
      </c>
      <c r="C14" t="s">
        <v>71</v>
      </c>
    </row>
    <row r="15" spans="1:3" x14ac:dyDescent="0.25">
      <c r="A15" s="7" t="s">
        <v>72</v>
      </c>
      <c r="B15" t="s">
        <v>73</v>
      </c>
      <c r="C15" t="s">
        <v>74</v>
      </c>
    </row>
    <row r="16" spans="1:3" x14ac:dyDescent="0.25">
      <c r="A16" s="7" t="s">
        <v>72</v>
      </c>
      <c r="B16" t="s">
        <v>75</v>
      </c>
      <c r="C16" t="s">
        <v>76</v>
      </c>
    </row>
    <row r="17" spans="1:3" x14ac:dyDescent="0.25">
      <c r="A17" s="7" t="s">
        <v>72</v>
      </c>
      <c r="B17" t="s">
        <v>77</v>
      </c>
      <c r="C17" t="s">
        <v>79</v>
      </c>
    </row>
    <row r="18" spans="1:3" ht="19.5" customHeight="1" x14ac:dyDescent="0.25">
      <c r="A18" s="7" t="s">
        <v>72</v>
      </c>
      <c r="B18" t="s">
        <v>78</v>
      </c>
      <c r="C18" t="s">
        <v>80</v>
      </c>
    </row>
    <row r="19" spans="1:3" ht="19.5" customHeight="1" x14ac:dyDescent="0.25">
      <c r="A19" s="8" t="s">
        <v>84</v>
      </c>
    </row>
    <row r="20" spans="1:3" x14ac:dyDescent="0.25">
      <c r="A20" s="8" t="s">
        <v>81</v>
      </c>
    </row>
    <row r="21" spans="1:3" x14ac:dyDescent="0.25">
      <c r="A21" s="8" t="s">
        <v>82</v>
      </c>
    </row>
    <row r="24" spans="1:3" x14ac:dyDescent="0.25">
      <c r="A24" s="10" t="s">
        <v>85</v>
      </c>
    </row>
    <row r="25" spans="1:3" x14ac:dyDescent="0.25">
      <c r="A25" t="s">
        <v>86</v>
      </c>
    </row>
    <row r="26" spans="1:3" x14ac:dyDescent="0.25">
      <c r="A26" t="s">
        <v>87</v>
      </c>
    </row>
    <row r="27" spans="1:3" x14ac:dyDescent="0.25">
      <c r="A27" t="s">
        <v>88</v>
      </c>
    </row>
    <row r="28" spans="1:3" x14ac:dyDescent="0.25">
      <c r="A28" t="s">
        <v>89</v>
      </c>
    </row>
    <row r="29" spans="1:3" x14ac:dyDescent="0.25">
      <c r="A29" t="s">
        <v>90</v>
      </c>
    </row>
    <row r="30" spans="1:3" x14ac:dyDescent="0.25">
      <c r="A30" t="s">
        <v>91</v>
      </c>
    </row>
    <row r="33" spans="1:2" x14ac:dyDescent="0.25">
      <c r="A33" s="11" t="s">
        <v>92</v>
      </c>
    </row>
    <row r="34" spans="1:2" x14ac:dyDescent="0.25">
      <c r="A34" t="s">
        <v>93</v>
      </c>
    </row>
    <row r="35" spans="1:2" x14ac:dyDescent="0.25">
      <c r="A35" t="s">
        <v>94</v>
      </c>
    </row>
    <row r="36" spans="1:2" x14ac:dyDescent="0.25">
      <c r="A36" t="s">
        <v>95</v>
      </c>
    </row>
    <row r="37" spans="1:2" x14ac:dyDescent="0.25">
      <c r="B37" t="s">
        <v>101</v>
      </c>
    </row>
    <row r="38" spans="1:2" x14ac:dyDescent="0.25">
      <c r="B38" t="s">
        <v>96</v>
      </c>
    </row>
    <row r="39" spans="1:2" x14ac:dyDescent="0.25">
      <c r="B39" t="s">
        <v>97</v>
      </c>
    </row>
    <row r="40" spans="1:2" x14ac:dyDescent="0.25">
      <c r="B40" t="s">
        <v>98</v>
      </c>
    </row>
    <row r="41" spans="1:2" x14ac:dyDescent="0.25">
      <c r="B41" t="s">
        <v>99</v>
      </c>
    </row>
    <row r="42" spans="1:2" x14ac:dyDescent="0.25">
      <c r="B42" t="s">
        <v>100</v>
      </c>
    </row>
    <row r="43" spans="1:2" x14ac:dyDescent="0.25">
      <c r="B43" t="s">
        <v>105</v>
      </c>
    </row>
    <row r="44" spans="1:2" x14ac:dyDescent="0.25">
      <c r="B44" t="s">
        <v>102</v>
      </c>
    </row>
    <row r="45" spans="1:2" x14ac:dyDescent="0.25">
      <c r="B45" t="s">
        <v>103</v>
      </c>
    </row>
    <row r="46" spans="1:2" x14ac:dyDescent="0.25">
      <c r="B46" t="s">
        <v>104</v>
      </c>
    </row>
    <row r="47" spans="1:2" x14ac:dyDescent="0.25">
      <c r="B47" t="s">
        <v>106</v>
      </c>
    </row>
  </sheetData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E78"/>
  <sheetViews>
    <sheetView tabSelected="1" zoomScaleNormal="100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B4" sqref="B4"/>
    </sheetView>
  </sheetViews>
  <sheetFormatPr defaultRowHeight="15" x14ac:dyDescent="0.25"/>
  <cols>
    <col min="2" max="2" width="32" bestFit="1" customWidth="1"/>
    <col min="3" max="14" width="20.42578125" style="28" customWidth="1"/>
    <col min="15" max="16" width="20.42578125" style="28" hidden="1" customWidth="1"/>
    <col min="17" max="17" width="20.42578125" style="28" customWidth="1"/>
    <col min="18" max="21" width="20.42578125" style="28" hidden="1" customWidth="1"/>
    <col min="22" max="22" width="20.42578125" style="28" customWidth="1"/>
    <col min="23" max="24" width="20.42578125" style="28" hidden="1" customWidth="1"/>
    <col min="25" max="31" width="20.42578125" style="28" customWidth="1"/>
    <col min="32" max="32" width="20.42578125" style="28" hidden="1" customWidth="1"/>
    <col min="33" max="35" width="20.42578125" style="28" customWidth="1"/>
    <col min="36" max="37" width="20.42578125" style="28" hidden="1" customWidth="1"/>
    <col min="38" max="38" width="20.42578125" style="28" customWidth="1"/>
    <col min="39" max="41" width="20.42578125" style="28" hidden="1" customWidth="1"/>
    <col min="42" max="43" width="20.42578125" style="28" customWidth="1"/>
    <col min="44" max="44" width="20.42578125" style="28" hidden="1" customWidth="1"/>
    <col min="45" max="50" width="20.42578125" style="28" customWidth="1"/>
    <col min="51" max="55" width="20.42578125" style="28" hidden="1" customWidth="1"/>
    <col min="56" max="56" width="20.42578125" style="28" customWidth="1"/>
    <col min="57" max="62" width="20.42578125" style="28" hidden="1" customWidth="1"/>
    <col min="63" max="63" width="20.42578125" style="28" customWidth="1"/>
    <col min="64" max="69" width="20.42578125" style="28" hidden="1" customWidth="1"/>
    <col min="70" max="70" width="20.42578125" style="28" customWidth="1"/>
    <col min="71" max="71" width="20.42578125" style="28" hidden="1" customWidth="1"/>
    <col min="72" max="74" width="20.42578125" style="28" customWidth="1"/>
    <col min="75" max="81" width="20.42578125" style="28" hidden="1" customWidth="1"/>
    <col min="82" max="83" width="20.42578125" style="28" customWidth="1"/>
    <col min="84" max="84" width="20.42578125" style="28" hidden="1" customWidth="1"/>
    <col min="85" max="85" width="20.42578125" style="28" customWidth="1"/>
    <col min="86" max="86" width="20.42578125" style="28" hidden="1" customWidth="1"/>
    <col min="87" max="89" width="20.42578125" style="28" customWidth="1"/>
    <col min="90" max="92" width="20.42578125" style="28" hidden="1" customWidth="1"/>
    <col min="93" max="94" width="20.42578125" style="28" customWidth="1"/>
    <col min="95" max="95" width="20.42578125" style="28" hidden="1" customWidth="1"/>
    <col min="96" max="97" width="20.42578125" customWidth="1"/>
    <col min="98" max="99" width="20.42578125" hidden="1" customWidth="1"/>
    <col min="100" max="101" width="20.42578125" style="28" hidden="1" customWidth="1"/>
    <col min="102" max="102" width="20.42578125" style="28" customWidth="1"/>
    <col min="103" max="105" width="20.42578125" hidden="1" customWidth="1"/>
    <col min="106" max="106" width="20.42578125" customWidth="1"/>
    <col min="107" max="107" width="20.140625" hidden="1" customWidth="1"/>
    <col min="108" max="108" width="20.140625" customWidth="1"/>
    <col min="109" max="109" width="19.42578125" hidden="1" customWidth="1"/>
    <col min="239" max="239" width="24.5703125" customWidth="1"/>
    <col min="240" max="240" width="16.5703125" customWidth="1"/>
    <col min="241" max="291" width="16.42578125" customWidth="1"/>
    <col min="495" max="495" width="24.5703125" customWidth="1"/>
    <col min="496" max="496" width="16.5703125" customWidth="1"/>
    <col min="497" max="547" width="16.42578125" customWidth="1"/>
    <col min="751" max="751" width="24.5703125" customWidth="1"/>
    <col min="752" max="752" width="16.5703125" customWidth="1"/>
    <col min="753" max="803" width="16.42578125" customWidth="1"/>
    <col min="1007" max="1007" width="24.5703125" customWidth="1"/>
    <col min="1008" max="1008" width="16.5703125" customWidth="1"/>
    <col min="1009" max="1059" width="16.42578125" customWidth="1"/>
    <col min="1263" max="1263" width="24.5703125" customWidth="1"/>
    <col min="1264" max="1264" width="16.5703125" customWidth="1"/>
    <col min="1265" max="1315" width="16.42578125" customWidth="1"/>
    <col min="1519" max="1519" width="24.5703125" customWidth="1"/>
    <col min="1520" max="1520" width="16.5703125" customWidth="1"/>
    <col min="1521" max="1571" width="16.42578125" customWidth="1"/>
    <col min="1775" max="1775" width="24.5703125" customWidth="1"/>
    <col min="1776" max="1776" width="16.5703125" customWidth="1"/>
    <col min="1777" max="1827" width="16.42578125" customWidth="1"/>
    <col min="2031" max="2031" width="24.5703125" customWidth="1"/>
    <col min="2032" max="2032" width="16.5703125" customWidth="1"/>
    <col min="2033" max="2083" width="16.42578125" customWidth="1"/>
    <col min="2287" max="2287" width="24.5703125" customWidth="1"/>
    <col min="2288" max="2288" width="16.5703125" customWidth="1"/>
    <col min="2289" max="2339" width="16.42578125" customWidth="1"/>
    <col min="2543" max="2543" width="24.5703125" customWidth="1"/>
    <col min="2544" max="2544" width="16.5703125" customWidth="1"/>
    <col min="2545" max="2595" width="16.42578125" customWidth="1"/>
    <col min="2799" max="2799" width="24.5703125" customWidth="1"/>
    <col min="2800" max="2800" width="16.5703125" customWidth="1"/>
    <col min="2801" max="2851" width="16.42578125" customWidth="1"/>
    <col min="3055" max="3055" width="24.5703125" customWidth="1"/>
    <col min="3056" max="3056" width="16.5703125" customWidth="1"/>
    <col min="3057" max="3107" width="16.42578125" customWidth="1"/>
    <col min="3311" max="3311" width="24.5703125" customWidth="1"/>
    <col min="3312" max="3312" width="16.5703125" customWidth="1"/>
    <col min="3313" max="3363" width="16.42578125" customWidth="1"/>
    <col min="3567" max="3567" width="24.5703125" customWidth="1"/>
    <col min="3568" max="3568" width="16.5703125" customWidth="1"/>
    <col min="3569" max="3619" width="16.42578125" customWidth="1"/>
    <col min="3823" max="3823" width="24.5703125" customWidth="1"/>
    <col min="3824" max="3824" width="16.5703125" customWidth="1"/>
    <col min="3825" max="3875" width="16.42578125" customWidth="1"/>
    <col min="4079" max="4079" width="24.5703125" customWidth="1"/>
    <col min="4080" max="4080" width="16.5703125" customWidth="1"/>
    <col min="4081" max="4131" width="16.42578125" customWidth="1"/>
    <col min="4335" max="4335" width="24.5703125" customWidth="1"/>
    <col min="4336" max="4336" width="16.5703125" customWidth="1"/>
    <col min="4337" max="4387" width="16.42578125" customWidth="1"/>
    <col min="4591" max="4591" width="24.5703125" customWidth="1"/>
    <col min="4592" max="4592" width="16.5703125" customWidth="1"/>
    <col min="4593" max="4643" width="16.42578125" customWidth="1"/>
    <col min="4847" max="4847" width="24.5703125" customWidth="1"/>
    <col min="4848" max="4848" width="16.5703125" customWidth="1"/>
    <col min="4849" max="4899" width="16.42578125" customWidth="1"/>
    <col min="5103" max="5103" width="24.5703125" customWidth="1"/>
    <col min="5104" max="5104" width="16.5703125" customWidth="1"/>
    <col min="5105" max="5155" width="16.42578125" customWidth="1"/>
    <col min="5359" max="5359" width="24.5703125" customWidth="1"/>
    <col min="5360" max="5360" width="16.5703125" customWidth="1"/>
    <col min="5361" max="5411" width="16.42578125" customWidth="1"/>
    <col min="5615" max="5615" width="24.5703125" customWidth="1"/>
    <col min="5616" max="5616" width="16.5703125" customWidth="1"/>
    <col min="5617" max="5667" width="16.42578125" customWidth="1"/>
    <col min="5871" max="5871" width="24.5703125" customWidth="1"/>
    <col min="5872" max="5872" width="16.5703125" customWidth="1"/>
    <col min="5873" max="5923" width="16.42578125" customWidth="1"/>
    <col min="6127" max="6127" width="24.5703125" customWidth="1"/>
    <col min="6128" max="6128" width="16.5703125" customWidth="1"/>
    <col min="6129" max="6179" width="16.42578125" customWidth="1"/>
    <col min="6383" max="6383" width="24.5703125" customWidth="1"/>
    <col min="6384" max="6384" width="16.5703125" customWidth="1"/>
    <col min="6385" max="6435" width="16.42578125" customWidth="1"/>
    <col min="6639" max="6639" width="24.5703125" customWidth="1"/>
    <col min="6640" max="6640" width="16.5703125" customWidth="1"/>
    <col min="6641" max="6691" width="16.42578125" customWidth="1"/>
    <col min="6895" max="6895" width="24.5703125" customWidth="1"/>
    <col min="6896" max="6896" width="16.5703125" customWidth="1"/>
    <col min="6897" max="6947" width="16.42578125" customWidth="1"/>
    <col min="7151" max="7151" width="24.5703125" customWidth="1"/>
    <col min="7152" max="7152" width="16.5703125" customWidth="1"/>
    <col min="7153" max="7203" width="16.42578125" customWidth="1"/>
    <col min="7407" max="7407" width="24.5703125" customWidth="1"/>
    <col min="7408" max="7408" width="16.5703125" customWidth="1"/>
    <col min="7409" max="7459" width="16.42578125" customWidth="1"/>
    <col min="7663" max="7663" width="24.5703125" customWidth="1"/>
    <col min="7664" max="7664" width="16.5703125" customWidth="1"/>
    <col min="7665" max="7715" width="16.42578125" customWidth="1"/>
    <col min="7919" max="7919" width="24.5703125" customWidth="1"/>
    <col min="7920" max="7920" width="16.5703125" customWidth="1"/>
    <col min="7921" max="7971" width="16.42578125" customWidth="1"/>
    <col min="8175" max="8175" width="24.5703125" customWidth="1"/>
    <col min="8176" max="8176" width="16.5703125" customWidth="1"/>
    <col min="8177" max="8227" width="16.42578125" customWidth="1"/>
    <col min="8431" max="8431" width="24.5703125" customWidth="1"/>
    <col min="8432" max="8432" width="16.5703125" customWidth="1"/>
    <col min="8433" max="8483" width="16.42578125" customWidth="1"/>
    <col min="8687" max="8687" width="24.5703125" customWidth="1"/>
    <col min="8688" max="8688" width="16.5703125" customWidth="1"/>
    <col min="8689" max="8739" width="16.42578125" customWidth="1"/>
    <col min="8943" max="8943" width="24.5703125" customWidth="1"/>
    <col min="8944" max="8944" width="16.5703125" customWidth="1"/>
    <col min="8945" max="8995" width="16.42578125" customWidth="1"/>
    <col min="9199" max="9199" width="24.5703125" customWidth="1"/>
    <col min="9200" max="9200" width="16.5703125" customWidth="1"/>
    <col min="9201" max="9251" width="16.42578125" customWidth="1"/>
    <col min="9455" max="9455" width="24.5703125" customWidth="1"/>
    <col min="9456" max="9456" width="16.5703125" customWidth="1"/>
    <col min="9457" max="9507" width="16.42578125" customWidth="1"/>
    <col min="9711" max="9711" width="24.5703125" customWidth="1"/>
    <col min="9712" max="9712" width="16.5703125" customWidth="1"/>
    <col min="9713" max="9763" width="16.42578125" customWidth="1"/>
    <col min="9967" max="9967" width="24.5703125" customWidth="1"/>
    <col min="9968" max="9968" width="16.5703125" customWidth="1"/>
    <col min="9969" max="10019" width="16.42578125" customWidth="1"/>
    <col min="10223" max="10223" width="24.5703125" customWidth="1"/>
    <col min="10224" max="10224" width="16.5703125" customWidth="1"/>
    <col min="10225" max="10275" width="16.42578125" customWidth="1"/>
    <col min="10479" max="10479" width="24.5703125" customWidth="1"/>
    <col min="10480" max="10480" width="16.5703125" customWidth="1"/>
    <col min="10481" max="10531" width="16.42578125" customWidth="1"/>
    <col min="10735" max="10735" width="24.5703125" customWidth="1"/>
    <col min="10736" max="10736" width="16.5703125" customWidth="1"/>
    <col min="10737" max="10787" width="16.42578125" customWidth="1"/>
    <col min="10991" max="10991" width="24.5703125" customWidth="1"/>
    <col min="10992" max="10992" width="16.5703125" customWidth="1"/>
    <col min="10993" max="11043" width="16.42578125" customWidth="1"/>
    <col min="11247" max="11247" width="24.5703125" customWidth="1"/>
    <col min="11248" max="11248" width="16.5703125" customWidth="1"/>
    <col min="11249" max="11299" width="16.42578125" customWidth="1"/>
    <col min="11503" max="11503" width="24.5703125" customWidth="1"/>
    <col min="11504" max="11504" width="16.5703125" customWidth="1"/>
    <col min="11505" max="11555" width="16.42578125" customWidth="1"/>
    <col min="11759" max="11759" width="24.5703125" customWidth="1"/>
    <col min="11760" max="11760" width="16.5703125" customWidth="1"/>
    <col min="11761" max="11811" width="16.42578125" customWidth="1"/>
    <col min="12015" max="12015" width="24.5703125" customWidth="1"/>
    <col min="12016" max="12016" width="16.5703125" customWidth="1"/>
    <col min="12017" max="12067" width="16.42578125" customWidth="1"/>
    <col min="12271" max="12271" width="24.5703125" customWidth="1"/>
    <col min="12272" max="12272" width="16.5703125" customWidth="1"/>
    <col min="12273" max="12323" width="16.42578125" customWidth="1"/>
    <col min="12527" max="12527" width="24.5703125" customWidth="1"/>
    <col min="12528" max="12528" width="16.5703125" customWidth="1"/>
    <col min="12529" max="12579" width="16.42578125" customWidth="1"/>
    <col min="12783" max="12783" width="24.5703125" customWidth="1"/>
    <col min="12784" max="12784" width="16.5703125" customWidth="1"/>
    <col min="12785" max="12835" width="16.42578125" customWidth="1"/>
    <col min="13039" max="13039" width="24.5703125" customWidth="1"/>
    <col min="13040" max="13040" width="16.5703125" customWidth="1"/>
    <col min="13041" max="13091" width="16.42578125" customWidth="1"/>
    <col min="13295" max="13295" width="24.5703125" customWidth="1"/>
    <col min="13296" max="13296" width="16.5703125" customWidth="1"/>
    <col min="13297" max="13347" width="16.42578125" customWidth="1"/>
    <col min="13551" max="13551" width="24.5703125" customWidth="1"/>
    <col min="13552" max="13552" width="16.5703125" customWidth="1"/>
    <col min="13553" max="13603" width="16.42578125" customWidth="1"/>
    <col min="13807" max="13807" width="24.5703125" customWidth="1"/>
    <col min="13808" max="13808" width="16.5703125" customWidth="1"/>
    <col min="13809" max="13859" width="16.42578125" customWidth="1"/>
    <col min="14063" max="14063" width="24.5703125" customWidth="1"/>
    <col min="14064" max="14064" width="16.5703125" customWidth="1"/>
    <col min="14065" max="14115" width="16.42578125" customWidth="1"/>
    <col min="14319" max="14319" width="24.5703125" customWidth="1"/>
    <col min="14320" max="14320" width="16.5703125" customWidth="1"/>
    <col min="14321" max="14371" width="16.42578125" customWidth="1"/>
    <col min="14575" max="14575" width="24.5703125" customWidth="1"/>
    <col min="14576" max="14576" width="16.5703125" customWidth="1"/>
    <col min="14577" max="14627" width="16.42578125" customWidth="1"/>
    <col min="14831" max="14831" width="24.5703125" customWidth="1"/>
    <col min="14832" max="14832" width="16.5703125" customWidth="1"/>
    <col min="14833" max="14883" width="16.42578125" customWidth="1"/>
    <col min="15087" max="15087" width="24.5703125" customWidth="1"/>
    <col min="15088" max="15088" width="16.5703125" customWidth="1"/>
    <col min="15089" max="15139" width="16.42578125" customWidth="1"/>
    <col min="15343" max="15343" width="24.5703125" customWidth="1"/>
    <col min="15344" max="15344" width="16.5703125" customWidth="1"/>
    <col min="15345" max="15395" width="16.42578125" customWidth="1"/>
    <col min="15599" max="15599" width="24.5703125" customWidth="1"/>
    <col min="15600" max="15600" width="16.5703125" customWidth="1"/>
    <col min="15601" max="15651" width="16.42578125" customWidth="1"/>
    <col min="15855" max="15855" width="24.5703125" customWidth="1"/>
    <col min="15856" max="15856" width="16.5703125" customWidth="1"/>
    <col min="15857" max="15907" width="16.42578125" customWidth="1"/>
    <col min="16111" max="16111" width="24.5703125" customWidth="1"/>
    <col min="16112" max="16112" width="16.5703125" customWidth="1"/>
    <col min="16113" max="16163" width="16.42578125" customWidth="1"/>
  </cols>
  <sheetData>
    <row r="1" spans="1:109" s="24" customFormat="1" ht="35.25" x14ac:dyDescent="0.3">
      <c r="A1" s="22"/>
      <c r="B1" s="139"/>
      <c r="C1" s="23"/>
      <c r="D1" s="44"/>
      <c r="E1" s="69" t="s">
        <v>108</v>
      </c>
      <c r="F1" s="38" t="s">
        <v>108</v>
      </c>
      <c r="G1" s="38" t="s">
        <v>108</v>
      </c>
      <c r="H1" s="38" t="s">
        <v>108</v>
      </c>
      <c r="I1" s="39" t="s">
        <v>108</v>
      </c>
      <c r="J1" s="39" t="s">
        <v>108</v>
      </c>
      <c r="K1" s="39" t="s">
        <v>108</v>
      </c>
      <c r="L1" s="39" t="s">
        <v>108</v>
      </c>
      <c r="M1" s="44" t="s">
        <v>108</v>
      </c>
      <c r="N1" s="86" t="s">
        <v>221</v>
      </c>
      <c r="O1" s="76" t="s">
        <v>122</v>
      </c>
      <c r="P1" s="76" t="s">
        <v>122</v>
      </c>
      <c r="Q1" s="88" t="s">
        <v>122</v>
      </c>
      <c r="R1" s="88" t="s">
        <v>122</v>
      </c>
      <c r="S1" s="76" t="s">
        <v>122</v>
      </c>
      <c r="T1" s="76" t="s">
        <v>122</v>
      </c>
      <c r="U1" s="76" t="s">
        <v>122</v>
      </c>
      <c r="V1" s="76" t="s">
        <v>122</v>
      </c>
      <c r="W1" s="155" t="s">
        <v>122</v>
      </c>
      <c r="X1" s="155" t="s">
        <v>122</v>
      </c>
      <c r="Y1" s="76" t="s">
        <v>122</v>
      </c>
      <c r="Z1" s="76" t="s">
        <v>122</v>
      </c>
      <c r="AA1" s="44" t="s">
        <v>108</v>
      </c>
      <c r="AB1" s="76" t="s">
        <v>182</v>
      </c>
      <c r="AC1" s="76" t="s">
        <v>182</v>
      </c>
      <c r="AD1" s="44" t="s">
        <v>108</v>
      </c>
      <c r="AE1" s="44" t="s">
        <v>138</v>
      </c>
      <c r="AF1" s="44" t="s">
        <v>108</v>
      </c>
      <c r="AG1" s="44" t="s">
        <v>108</v>
      </c>
      <c r="AH1" s="67" t="s">
        <v>157</v>
      </c>
      <c r="AI1" s="79" t="s">
        <v>188</v>
      </c>
      <c r="AJ1" s="79" t="s">
        <v>188</v>
      </c>
      <c r="AK1" s="44" t="s">
        <v>108</v>
      </c>
      <c r="AL1" s="158" t="s">
        <v>157</v>
      </c>
      <c r="AM1" s="158" t="s">
        <v>157</v>
      </c>
      <c r="AN1" s="158" t="s">
        <v>157</v>
      </c>
      <c r="AO1" s="158" t="s">
        <v>157</v>
      </c>
      <c r="AP1" s="67" t="s">
        <v>157</v>
      </c>
      <c r="AQ1" s="55" t="s">
        <v>129</v>
      </c>
      <c r="AR1" s="55" t="s">
        <v>129</v>
      </c>
      <c r="AS1" s="44" t="s">
        <v>129</v>
      </c>
      <c r="AT1" s="44" t="s">
        <v>129</v>
      </c>
      <c r="AU1" s="44" t="s">
        <v>208</v>
      </c>
      <c r="AV1" s="168" t="s">
        <v>230</v>
      </c>
      <c r="AW1" s="168" t="s">
        <v>108</v>
      </c>
      <c r="AX1" s="168" t="s">
        <v>108</v>
      </c>
      <c r="AY1" s="67" t="s">
        <v>157</v>
      </c>
      <c r="AZ1" s="47" t="s">
        <v>150</v>
      </c>
      <c r="BA1" s="47" t="s">
        <v>150</v>
      </c>
      <c r="BB1" s="47" t="s">
        <v>150</v>
      </c>
      <c r="BC1" s="47" t="s">
        <v>150</v>
      </c>
      <c r="BD1" s="44" t="s">
        <v>108</v>
      </c>
      <c r="BE1" s="147" t="s">
        <v>108</v>
      </c>
      <c r="BF1" s="147" t="s">
        <v>108</v>
      </c>
      <c r="BG1" s="127" t="s">
        <v>108</v>
      </c>
      <c r="BH1" s="127" t="s">
        <v>108</v>
      </c>
      <c r="BI1" s="127" t="s">
        <v>108</v>
      </c>
      <c r="BJ1" s="127" t="s">
        <v>108</v>
      </c>
      <c r="BK1" s="153" t="s">
        <v>108</v>
      </c>
      <c r="BL1" s="153" t="s">
        <v>108</v>
      </c>
      <c r="BM1" s="153" t="s">
        <v>108</v>
      </c>
      <c r="BN1" s="95" t="s">
        <v>157</v>
      </c>
      <c r="BO1" s="95" t="s">
        <v>157</v>
      </c>
      <c r="BP1" s="95" t="s">
        <v>157</v>
      </c>
      <c r="BQ1" s="44" t="s">
        <v>167</v>
      </c>
      <c r="BR1" s="100" t="s">
        <v>154</v>
      </c>
      <c r="BS1" s="100" t="s">
        <v>154</v>
      </c>
      <c r="BT1" s="158" t="s">
        <v>108</v>
      </c>
      <c r="BU1" s="158" t="s">
        <v>108</v>
      </c>
      <c r="BV1" s="158" t="s">
        <v>108</v>
      </c>
      <c r="BW1" s="117" t="s">
        <v>157</v>
      </c>
      <c r="BX1" s="117" t="s">
        <v>157</v>
      </c>
      <c r="BY1" s="117" t="s">
        <v>157</v>
      </c>
      <c r="BZ1" s="122" t="s">
        <v>199</v>
      </c>
      <c r="CA1" s="122" t="s">
        <v>199</v>
      </c>
      <c r="CB1" s="122" t="s">
        <v>199</v>
      </c>
      <c r="CC1" s="122" t="s">
        <v>199</v>
      </c>
      <c r="CD1" s="127" t="s">
        <v>108</v>
      </c>
      <c r="CE1" s="127" t="s">
        <v>108</v>
      </c>
      <c r="CF1" s="44" t="s">
        <v>108</v>
      </c>
      <c r="CG1" s="140" t="s">
        <v>108</v>
      </c>
      <c r="CH1" s="140" t="s">
        <v>108</v>
      </c>
      <c r="CI1" s="68" t="s">
        <v>215</v>
      </c>
      <c r="CJ1" s="68" t="s">
        <v>215</v>
      </c>
      <c r="CK1" s="68" t="s">
        <v>215</v>
      </c>
      <c r="CL1" s="68" t="s">
        <v>215</v>
      </c>
      <c r="CM1" s="133" t="s">
        <v>215</v>
      </c>
      <c r="CN1" s="133" t="s">
        <v>215</v>
      </c>
      <c r="CO1" s="67" t="s">
        <v>108</v>
      </c>
      <c r="CP1" s="145" t="s">
        <v>157</v>
      </c>
      <c r="CQ1" s="145" t="s">
        <v>157</v>
      </c>
      <c r="CR1" s="124" t="s">
        <v>108</v>
      </c>
      <c r="CS1" s="124" t="s">
        <v>108</v>
      </c>
      <c r="CT1" s="124" t="s">
        <v>108</v>
      </c>
      <c r="CU1" s="147" t="s">
        <v>108</v>
      </c>
      <c r="CV1" s="147" t="s">
        <v>108</v>
      </c>
      <c r="CW1" s="147" t="s">
        <v>108</v>
      </c>
      <c r="CX1" s="44" t="s">
        <v>182</v>
      </c>
      <c r="CY1" s="105" t="s">
        <v>108</v>
      </c>
      <c r="CZ1" s="105" t="s">
        <v>108</v>
      </c>
      <c r="DA1" s="105" t="s">
        <v>108</v>
      </c>
      <c r="DB1" s="110" t="s">
        <v>108</v>
      </c>
      <c r="DC1" s="110" t="s">
        <v>108</v>
      </c>
      <c r="DD1" s="44" t="s">
        <v>263</v>
      </c>
      <c r="DE1" s="44" t="s">
        <v>263</v>
      </c>
    </row>
    <row r="2" spans="1:109" s="1" customFormat="1" ht="11.25" x14ac:dyDescent="0.2">
      <c r="B2" s="40"/>
      <c r="C2" s="41"/>
      <c r="D2" s="46"/>
      <c r="E2" s="70"/>
      <c r="F2" s="35" t="s">
        <v>59</v>
      </c>
      <c r="G2" s="125" t="s">
        <v>298</v>
      </c>
      <c r="H2" s="35" t="s">
        <v>299</v>
      </c>
      <c r="I2" s="32" t="s">
        <v>350</v>
      </c>
      <c r="J2" s="32" t="s">
        <v>350</v>
      </c>
      <c r="K2" s="32" t="s">
        <v>350</v>
      </c>
      <c r="L2" s="32" t="s">
        <v>350</v>
      </c>
      <c r="M2" s="50" t="s">
        <v>351</v>
      </c>
      <c r="N2" s="77" t="s">
        <v>339</v>
      </c>
      <c r="O2" s="77" t="s">
        <v>180</v>
      </c>
      <c r="P2" s="77" t="s">
        <v>180</v>
      </c>
      <c r="Q2" s="89" t="s">
        <v>222</v>
      </c>
      <c r="R2" s="89" t="s">
        <v>299</v>
      </c>
      <c r="S2" s="77" t="s">
        <v>180</v>
      </c>
      <c r="T2" s="77" t="s">
        <v>180</v>
      </c>
      <c r="U2" s="77" t="s">
        <v>252</v>
      </c>
      <c r="V2" s="77" t="s">
        <v>220</v>
      </c>
      <c r="W2" s="148" t="s">
        <v>244</v>
      </c>
      <c r="X2" s="148" t="s">
        <v>290</v>
      </c>
      <c r="Y2" s="77" t="s">
        <v>284</v>
      </c>
      <c r="Z2" s="77" t="s">
        <v>284</v>
      </c>
      <c r="AA2" s="77" t="s">
        <v>318</v>
      </c>
      <c r="AB2" s="77" t="s">
        <v>318</v>
      </c>
      <c r="AC2" s="77" t="s">
        <v>222</v>
      </c>
      <c r="AD2" s="77" t="s">
        <v>317</v>
      </c>
      <c r="AE2" s="77" t="s">
        <v>318</v>
      </c>
      <c r="AF2" s="77" t="s">
        <v>180</v>
      </c>
      <c r="AG2" s="77" t="s">
        <v>335</v>
      </c>
      <c r="AH2" s="77" t="s">
        <v>312</v>
      </c>
      <c r="AI2" s="77" t="s">
        <v>266</v>
      </c>
      <c r="AJ2" s="77" t="s">
        <v>266</v>
      </c>
      <c r="AK2" s="77" t="s">
        <v>180</v>
      </c>
      <c r="AL2" s="134" t="s">
        <v>320</v>
      </c>
      <c r="AM2" s="134" t="s">
        <v>224</v>
      </c>
      <c r="AN2" s="134" t="s">
        <v>266</v>
      </c>
      <c r="AO2" s="134" t="s">
        <v>266</v>
      </c>
      <c r="AP2" s="77" t="s">
        <v>321</v>
      </c>
      <c r="AQ2" s="54" t="s">
        <v>345</v>
      </c>
      <c r="AR2" s="54" t="s">
        <v>180</v>
      </c>
      <c r="AS2" s="77" t="s">
        <v>339</v>
      </c>
      <c r="AT2" s="77" t="s">
        <v>339</v>
      </c>
      <c r="AU2" s="77" t="s">
        <v>339</v>
      </c>
      <c r="AV2" s="169" t="s">
        <v>231</v>
      </c>
      <c r="AW2" s="169" t="s">
        <v>284</v>
      </c>
      <c r="AX2" s="169" t="s">
        <v>351</v>
      </c>
      <c r="AY2" s="77" t="s">
        <v>180</v>
      </c>
      <c r="AZ2" s="73" t="s">
        <v>180</v>
      </c>
      <c r="BA2" s="73" t="s">
        <v>180</v>
      </c>
      <c r="BB2" s="73" t="s">
        <v>180</v>
      </c>
      <c r="BC2" s="73" t="s">
        <v>234</v>
      </c>
      <c r="BD2" s="77" t="s">
        <v>341</v>
      </c>
      <c r="BE2" s="148" t="s">
        <v>291</v>
      </c>
      <c r="BF2" s="148" t="s">
        <v>291</v>
      </c>
      <c r="BG2" s="128" t="s">
        <v>259</v>
      </c>
      <c r="BH2" s="128" t="s">
        <v>259</v>
      </c>
      <c r="BI2" s="128" t="s">
        <v>274</v>
      </c>
      <c r="BJ2" s="128" t="s">
        <v>274</v>
      </c>
      <c r="BK2" s="134" t="s">
        <v>318</v>
      </c>
      <c r="BL2" s="134" t="s">
        <v>288</v>
      </c>
      <c r="BM2" s="134" t="s">
        <v>288</v>
      </c>
      <c r="BN2" s="96" t="s">
        <v>180</v>
      </c>
      <c r="BO2" s="96" t="s">
        <v>231</v>
      </c>
      <c r="BP2" s="96" t="s">
        <v>231</v>
      </c>
      <c r="BQ2" s="77" t="s">
        <v>180</v>
      </c>
      <c r="BR2" s="101" t="s">
        <v>322</v>
      </c>
      <c r="BS2" s="101" t="s">
        <v>240</v>
      </c>
      <c r="BT2" s="134" t="s">
        <v>323</v>
      </c>
      <c r="BU2" s="134" t="s">
        <v>323</v>
      </c>
      <c r="BV2" s="134" t="s">
        <v>357</v>
      </c>
      <c r="BW2" s="118" t="s">
        <v>180</v>
      </c>
      <c r="BX2" s="118" t="s">
        <v>246</v>
      </c>
      <c r="BY2" s="118" t="s">
        <v>256</v>
      </c>
      <c r="BZ2" s="96" t="s">
        <v>180</v>
      </c>
      <c r="CA2" s="96" t="s">
        <v>246</v>
      </c>
      <c r="CB2" s="96" t="s">
        <v>246</v>
      </c>
      <c r="CC2" s="96" t="s">
        <v>257</v>
      </c>
      <c r="CD2" s="128" t="s">
        <v>318</v>
      </c>
      <c r="CE2" s="128" t="s">
        <v>358</v>
      </c>
      <c r="CF2" s="77" t="s">
        <v>277</v>
      </c>
      <c r="CG2" s="141" t="s">
        <v>339</v>
      </c>
      <c r="CH2" s="141" t="s">
        <v>272</v>
      </c>
      <c r="CI2" s="77" t="s">
        <v>325</v>
      </c>
      <c r="CJ2" s="77" t="s">
        <v>327</v>
      </c>
      <c r="CK2" s="77" t="s">
        <v>348</v>
      </c>
      <c r="CL2" s="77" t="s">
        <v>180</v>
      </c>
      <c r="CM2" s="134" t="s">
        <v>220</v>
      </c>
      <c r="CN2" s="134" t="s">
        <v>262</v>
      </c>
      <c r="CO2" s="77" t="s">
        <v>335</v>
      </c>
      <c r="CP2" s="128" t="s">
        <v>330</v>
      </c>
      <c r="CQ2" s="128" t="s">
        <v>281</v>
      </c>
      <c r="CR2" s="101" t="s">
        <v>318</v>
      </c>
      <c r="CS2" s="101" t="s">
        <v>351</v>
      </c>
      <c r="CT2" s="101" t="s">
        <v>251</v>
      </c>
      <c r="CU2" s="149"/>
      <c r="CV2" s="148" t="s">
        <v>273</v>
      </c>
      <c r="CW2" s="148" t="s">
        <v>273</v>
      </c>
      <c r="CX2" s="50" t="s">
        <v>333</v>
      </c>
      <c r="CY2" s="106" t="s">
        <v>227</v>
      </c>
      <c r="CZ2" s="106" t="s">
        <v>227</v>
      </c>
      <c r="DA2" s="106" t="s">
        <v>258</v>
      </c>
      <c r="DB2" s="111" t="s">
        <v>227</v>
      </c>
      <c r="DC2" s="111" t="s">
        <v>241</v>
      </c>
      <c r="DD2" s="50" t="s">
        <v>359</v>
      </c>
      <c r="DE2" s="50" t="s">
        <v>264</v>
      </c>
    </row>
    <row r="3" spans="1:109" s="1" customFormat="1" ht="22.5" x14ac:dyDescent="0.2">
      <c r="A3" s="1" t="s">
        <v>107</v>
      </c>
      <c r="B3" s="14"/>
      <c r="C3" s="25"/>
      <c r="D3" s="46"/>
      <c r="E3" s="71" t="s">
        <v>170</v>
      </c>
      <c r="F3" s="35" t="s">
        <v>296</v>
      </c>
      <c r="G3" s="35" t="s">
        <v>297</v>
      </c>
      <c r="H3" s="35" t="s">
        <v>296</v>
      </c>
      <c r="I3" s="32" t="s">
        <v>297</v>
      </c>
      <c r="J3" s="32" t="s">
        <v>297</v>
      </c>
      <c r="K3" s="32" t="s">
        <v>297</v>
      </c>
      <c r="L3" s="32" t="s">
        <v>297</v>
      </c>
      <c r="M3" s="50" t="s">
        <v>297</v>
      </c>
      <c r="N3" s="77" t="s">
        <v>297</v>
      </c>
      <c r="O3" s="77" t="s">
        <v>179</v>
      </c>
      <c r="P3" s="77" t="s">
        <v>179</v>
      </c>
      <c r="Q3" s="89" t="s">
        <v>297</v>
      </c>
      <c r="R3" s="89" t="s">
        <v>301</v>
      </c>
      <c r="S3" s="77" t="s">
        <v>179</v>
      </c>
      <c r="T3" s="77" t="s">
        <v>179</v>
      </c>
      <c r="U3" s="77" t="s">
        <v>179</v>
      </c>
      <c r="V3" s="77" t="s">
        <v>297</v>
      </c>
      <c r="W3" s="148" t="s">
        <v>179</v>
      </c>
      <c r="X3" s="148" t="s">
        <v>179</v>
      </c>
      <c r="Y3" s="77" t="s">
        <v>297</v>
      </c>
      <c r="Z3" s="77" t="s">
        <v>319</v>
      </c>
      <c r="AA3" s="50" t="s">
        <v>297</v>
      </c>
      <c r="AB3" s="77" t="s">
        <v>302</v>
      </c>
      <c r="AC3" s="77" t="s">
        <v>302</v>
      </c>
      <c r="AD3" s="50" t="s">
        <v>297</v>
      </c>
      <c r="AE3" s="50" t="s">
        <v>297</v>
      </c>
      <c r="AF3" s="50" t="s">
        <v>124</v>
      </c>
      <c r="AG3" s="50" t="s">
        <v>336</v>
      </c>
      <c r="AH3" s="80" t="s">
        <v>313</v>
      </c>
      <c r="AI3" s="50" t="s">
        <v>315</v>
      </c>
      <c r="AJ3" s="50" t="s">
        <v>267</v>
      </c>
      <c r="AK3" s="50" t="s">
        <v>179</v>
      </c>
      <c r="AL3" s="159" t="s">
        <v>313</v>
      </c>
      <c r="AM3" s="159" t="s">
        <v>185</v>
      </c>
      <c r="AN3" s="159" t="s">
        <v>269</v>
      </c>
      <c r="AO3" s="159" t="s">
        <v>269</v>
      </c>
      <c r="AP3" s="80" t="s">
        <v>313</v>
      </c>
      <c r="AQ3" s="58" t="s">
        <v>297</v>
      </c>
      <c r="AR3" s="58" t="s">
        <v>179</v>
      </c>
      <c r="AS3" s="46" t="s">
        <v>297</v>
      </c>
      <c r="AT3" s="46" t="s">
        <v>297</v>
      </c>
      <c r="AU3" s="46" t="s">
        <v>297</v>
      </c>
      <c r="AV3" s="170" t="s">
        <v>297</v>
      </c>
      <c r="AW3" s="170" t="s">
        <v>297</v>
      </c>
      <c r="AX3" s="170" t="s">
        <v>297</v>
      </c>
      <c r="AY3" s="80" t="s">
        <v>185</v>
      </c>
      <c r="AZ3" s="83" t="s">
        <v>192</v>
      </c>
      <c r="BA3" s="83" t="s">
        <v>192</v>
      </c>
      <c r="BB3" s="83" t="s">
        <v>192</v>
      </c>
      <c r="BC3" s="83" t="s">
        <v>192</v>
      </c>
      <c r="BD3" s="46" t="s">
        <v>297</v>
      </c>
      <c r="BE3" s="149" t="s">
        <v>179</v>
      </c>
      <c r="BF3" s="149" t="s">
        <v>179</v>
      </c>
      <c r="BG3" s="129" t="s">
        <v>179</v>
      </c>
      <c r="BH3" s="129" t="s">
        <v>179</v>
      </c>
      <c r="BI3" s="129" t="s">
        <v>179</v>
      </c>
      <c r="BJ3" s="129" t="s">
        <v>179</v>
      </c>
      <c r="BK3" s="135" t="s">
        <v>297</v>
      </c>
      <c r="BL3" s="135" t="s">
        <v>179</v>
      </c>
      <c r="BM3" s="135" t="s">
        <v>179</v>
      </c>
      <c r="BN3" s="97" t="s">
        <v>185</v>
      </c>
      <c r="BO3" s="97" t="s">
        <v>185</v>
      </c>
      <c r="BP3" s="97" t="s">
        <v>185</v>
      </c>
      <c r="BQ3" s="50" t="s">
        <v>179</v>
      </c>
      <c r="BR3" s="102" t="s">
        <v>195</v>
      </c>
      <c r="BS3" s="102" t="s">
        <v>195</v>
      </c>
      <c r="BT3" s="159" t="s">
        <v>354</v>
      </c>
      <c r="BU3" s="159" t="s">
        <v>355</v>
      </c>
      <c r="BV3" s="159" t="s">
        <v>355</v>
      </c>
      <c r="BW3" s="119" t="s">
        <v>185</v>
      </c>
      <c r="BX3" s="119" t="s">
        <v>185</v>
      </c>
      <c r="BY3" s="119" t="s">
        <v>185</v>
      </c>
      <c r="BZ3" s="123" t="s">
        <v>200</v>
      </c>
      <c r="CA3" s="123" t="s">
        <v>200</v>
      </c>
      <c r="CB3" s="123" t="s">
        <v>200</v>
      </c>
      <c r="CC3" s="123" t="s">
        <v>200</v>
      </c>
      <c r="CD3" s="167" t="s">
        <v>297</v>
      </c>
      <c r="CE3" s="167" t="s">
        <v>297</v>
      </c>
      <c r="CF3" s="50" t="s">
        <v>179</v>
      </c>
      <c r="CG3" s="142" t="s">
        <v>297</v>
      </c>
      <c r="CH3" s="142" t="s">
        <v>179</v>
      </c>
      <c r="CI3" s="50" t="s">
        <v>297</v>
      </c>
      <c r="CJ3" s="50" t="s">
        <v>297</v>
      </c>
      <c r="CK3" s="50" t="s">
        <v>297</v>
      </c>
      <c r="CL3" s="50" t="s">
        <v>216</v>
      </c>
      <c r="CM3" s="135" t="s">
        <v>179</v>
      </c>
      <c r="CN3" s="135" t="s">
        <v>179</v>
      </c>
      <c r="CO3" s="50" t="s">
        <v>297</v>
      </c>
      <c r="CP3" s="146" t="s">
        <v>329</v>
      </c>
      <c r="CQ3" s="146" t="s">
        <v>185</v>
      </c>
      <c r="CR3" s="102" t="s">
        <v>297</v>
      </c>
      <c r="CS3" s="102" t="s">
        <v>297</v>
      </c>
      <c r="CT3" s="102" t="s">
        <v>179</v>
      </c>
      <c r="CU3" s="164" t="s">
        <v>124</v>
      </c>
      <c r="CV3" s="149" t="s">
        <v>179</v>
      </c>
      <c r="CW3" s="149" t="s">
        <v>179</v>
      </c>
      <c r="CX3" s="50" t="s">
        <v>334</v>
      </c>
      <c r="CY3" s="106" t="s">
        <v>179</v>
      </c>
      <c r="CZ3" s="106" t="s">
        <v>179</v>
      </c>
      <c r="DA3" s="106" t="s">
        <v>179</v>
      </c>
      <c r="DB3" s="111" t="s">
        <v>297</v>
      </c>
      <c r="DC3" s="111" t="s">
        <v>179</v>
      </c>
      <c r="DD3" s="50" t="s">
        <v>297</v>
      </c>
      <c r="DE3" s="50" t="s">
        <v>179</v>
      </c>
    </row>
    <row r="4" spans="1:109" s="2" customFormat="1" ht="51" x14ac:dyDescent="0.2">
      <c r="B4" s="173"/>
      <c r="C4" s="166" t="s">
        <v>0</v>
      </c>
      <c r="D4" s="165" t="s">
        <v>294</v>
      </c>
      <c r="E4" s="72" t="s">
        <v>175</v>
      </c>
      <c r="F4" s="74" t="s">
        <v>112</v>
      </c>
      <c r="G4" s="126" t="s">
        <v>254</v>
      </c>
      <c r="H4" s="74" t="s">
        <v>112</v>
      </c>
      <c r="I4" s="33" t="s">
        <v>114</v>
      </c>
      <c r="J4" s="33" t="s">
        <v>132</v>
      </c>
      <c r="K4" s="33" t="s">
        <v>115</v>
      </c>
      <c r="L4" s="33" t="s">
        <v>116</v>
      </c>
      <c r="M4" s="51" t="s">
        <v>352</v>
      </c>
      <c r="N4" s="78" t="s">
        <v>343</v>
      </c>
      <c r="O4" s="78" t="s">
        <v>171</v>
      </c>
      <c r="P4" s="78" t="s">
        <v>172</v>
      </c>
      <c r="Q4" s="90" t="s">
        <v>204</v>
      </c>
      <c r="R4" s="90" t="s">
        <v>204</v>
      </c>
      <c r="S4" s="78" t="s">
        <v>206</v>
      </c>
      <c r="T4" s="78" t="s">
        <v>181</v>
      </c>
      <c r="U4" s="78" t="s">
        <v>181</v>
      </c>
      <c r="V4" s="78" t="s">
        <v>304</v>
      </c>
      <c r="W4" s="156" t="s">
        <v>243</v>
      </c>
      <c r="X4" s="156" t="s">
        <v>289</v>
      </c>
      <c r="Y4" s="78" t="s">
        <v>303</v>
      </c>
      <c r="Z4" s="78" t="s">
        <v>307</v>
      </c>
      <c r="AA4" s="51" t="s">
        <v>207</v>
      </c>
      <c r="AB4" s="81" t="s">
        <v>126</v>
      </c>
      <c r="AC4" s="81" t="s">
        <v>128</v>
      </c>
      <c r="AD4" s="162" t="s">
        <v>309</v>
      </c>
      <c r="AE4" s="51" t="s">
        <v>177</v>
      </c>
      <c r="AF4" s="51" t="s">
        <v>163</v>
      </c>
      <c r="AG4" s="51" t="s">
        <v>338</v>
      </c>
      <c r="AH4" s="51" t="s">
        <v>184</v>
      </c>
      <c r="AI4" s="51" t="s">
        <v>144</v>
      </c>
      <c r="AJ4" s="51" t="s">
        <v>144</v>
      </c>
      <c r="AK4" s="51" t="s">
        <v>133</v>
      </c>
      <c r="AL4" s="137" t="s">
        <v>147</v>
      </c>
      <c r="AM4" s="137" t="s">
        <v>147</v>
      </c>
      <c r="AN4" s="137" t="s">
        <v>268</v>
      </c>
      <c r="AO4" s="137" t="s">
        <v>268</v>
      </c>
      <c r="AP4" s="51" t="s">
        <v>148</v>
      </c>
      <c r="AQ4" s="56" t="s">
        <v>190</v>
      </c>
      <c r="AR4" s="56" t="s">
        <v>190</v>
      </c>
      <c r="AS4" s="51" t="s">
        <v>217</v>
      </c>
      <c r="AT4" s="51" t="s">
        <v>218</v>
      </c>
      <c r="AU4" s="51" t="s">
        <v>209</v>
      </c>
      <c r="AV4" s="171" t="s">
        <v>232</v>
      </c>
      <c r="AW4" s="171" t="s">
        <v>285</v>
      </c>
      <c r="AX4" s="171" t="s">
        <v>285</v>
      </c>
      <c r="AY4" s="51" t="s">
        <v>184</v>
      </c>
      <c r="AZ4" s="84" t="s">
        <v>152</v>
      </c>
      <c r="BA4" s="84" t="s">
        <v>152</v>
      </c>
      <c r="BB4" s="84" t="s">
        <v>152</v>
      </c>
      <c r="BC4" s="84" t="s">
        <v>235</v>
      </c>
      <c r="BD4" s="85" t="s">
        <v>340</v>
      </c>
      <c r="BE4" s="150" t="s">
        <v>236</v>
      </c>
      <c r="BF4" s="150" t="s">
        <v>236</v>
      </c>
      <c r="BG4" s="130" t="s">
        <v>260</v>
      </c>
      <c r="BH4" s="130" t="s">
        <v>260</v>
      </c>
      <c r="BI4" s="130" t="s">
        <v>260</v>
      </c>
      <c r="BJ4" s="130" t="s">
        <v>260</v>
      </c>
      <c r="BK4" s="137" t="s">
        <v>142</v>
      </c>
      <c r="BL4" s="154" t="s">
        <v>287</v>
      </c>
      <c r="BM4" s="137" t="s">
        <v>287</v>
      </c>
      <c r="BN4" s="98" t="s">
        <v>193</v>
      </c>
      <c r="BO4" s="98" t="s">
        <v>238</v>
      </c>
      <c r="BP4" s="98" t="s">
        <v>239</v>
      </c>
      <c r="BQ4" s="51" t="s">
        <v>165</v>
      </c>
      <c r="BR4" s="103" t="s">
        <v>196</v>
      </c>
      <c r="BS4" s="103" t="s">
        <v>196</v>
      </c>
      <c r="BT4" s="137" t="s">
        <v>324</v>
      </c>
      <c r="BU4" s="137" t="s">
        <v>356</v>
      </c>
      <c r="BV4" s="137" t="s">
        <v>239</v>
      </c>
      <c r="BW4" s="120" t="s">
        <v>156</v>
      </c>
      <c r="BX4" s="120" t="s">
        <v>247</v>
      </c>
      <c r="BY4" s="120" t="s">
        <v>255</v>
      </c>
      <c r="BZ4" s="98" t="s">
        <v>201</v>
      </c>
      <c r="CA4" s="98" t="s">
        <v>249</v>
      </c>
      <c r="CB4" s="98" t="s">
        <v>249</v>
      </c>
      <c r="CC4" s="98" t="s">
        <v>249</v>
      </c>
      <c r="CD4" s="131" t="s">
        <v>211</v>
      </c>
      <c r="CE4" s="131" t="s">
        <v>211</v>
      </c>
      <c r="CF4" s="51" t="s">
        <v>275</v>
      </c>
      <c r="CG4" s="143" t="s">
        <v>342</v>
      </c>
      <c r="CH4" s="143" t="s">
        <v>278</v>
      </c>
      <c r="CI4" s="163" t="s">
        <v>326</v>
      </c>
      <c r="CJ4" s="163" t="s">
        <v>328</v>
      </c>
      <c r="CK4" s="163" t="s">
        <v>347</v>
      </c>
      <c r="CL4" s="85" t="s">
        <v>168</v>
      </c>
      <c r="CM4" s="136" t="s">
        <v>168</v>
      </c>
      <c r="CN4" s="136" t="s">
        <v>168</v>
      </c>
      <c r="CO4" s="85" t="s">
        <v>159</v>
      </c>
      <c r="CP4" s="131" t="s">
        <v>203</v>
      </c>
      <c r="CQ4" s="131" t="s">
        <v>280</v>
      </c>
      <c r="CR4" s="103" t="s">
        <v>161</v>
      </c>
      <c r="CS4" s="103" t="s">
        <v>293</v>
      </c>
      <c r="CT4" s="103" t="s">
        <v>161</v>
      </c>
      <c r="CU4" s="151" t="s">
        <v>173</v>
      </c>
      <c r="CV4" s="150" t="s">
        <v>282</v>
      </c>
      <c r="CW4" s="150" t="s">
        <v>282</v>
      </c>
      <c r="CX4" s="51" t="s">
        <v>135</v>
      </c>
      <c r="CY4" s="107" t="s">
        <v>228</v>
      </c>
      <c r="CZ4" s="107" t="s">
        <v>228</v>
      </c>
      <c r="DA4" s="107" t="s">
        <v>228</v>
      </c>
      <c r="DB4" s="112" t="s">
        <v>349</v>
      </c>
      <c r="DC4" s="112" t="s">
        <v>229</v>
      </c>
      <c r="DD4" s="51" t="s">
        <v>360</v>
      </c>
      <c r="DE4" s="51" t="s">
        <v>265</v>
      </c>
    </row>
    <row r="5" spans="1:109" s="12" customFormat="1" ht="25.5" x14ac:dyDescent="0.2">
      <c r="B5" s="16" t="s">
        <v>109</v>
      </c>
      <c r="C5" s="166"/>
      <c r="D5" s="165"/>
      <c r="E5" s="72" t="s">
        <v>295</v>
      </c>
      <c r="F5" s="36" t="s">
        <v>176</v>
      </c>
      <c r="G5" s="36" t="s">
        <v>295</v>
      </c>
      <c r="H5" s="36" t="s">
        <v>253</v>
      </c>
      <c r="I5" s="33" t="s">
        <v>300</v>
      </c>
      <c r="J5" s="33" t="s">
        <v>300</v>
      </c>
      <c r="K5" s="33" t="s">
        <v>300</v>
      </c>
      <c r="L5" s="33" t="s">
        <v>300</v>
      </c>
      <c r="M5" s="51" t="s">
        <v>295</v>
      </c>
      <c r="N5" s="78" t="s">
        <v>344</v>
      </c>
      <c r="O5" s="78" t="s">
        <v>178</v>
      </c>
      <c r="P5" s="78" t="s">
        <v>178</v>
      </c>
      <c r="Q5" s="90" t="s">
        <v>300</v>
      </c>
      <c r="R5" s="90" t="s">
        <v>295</v>
      </c>
      <c r="S5" s="78" t="s">
        <v>205</v>
      </c>
      <c r="T5" s="78" t="s">
        <v>178</v>
      </c>
      <c r="U5" s="78" t="s">
        <v>205</v>
      </c>
      <c r="V5" s="78" t="s">
        <v>305</v>
      </c>
      <c r="W5" s="156" t="s">
        <v>205</v>
      </c>
      <c r="X5" s="156" t="s">
        <v>205</v>
      </c>
      <c r="Y5" s="78" t="s">
        <v>306</v>
      </c>
      <c r="Z5" s="78" t="s">
        <v>308</v>
      </c>
      <c r="AA5" s="51" t="s">
        <v>295</v>
      </c>
      <c r="AB5" s="78" t="s">
        <v>300</v>
      </c>
      <c r="AC5" s="81" t="s">
        <v>300</v>
      </c>
      <c r="AD5" s="51" t="s">
        <v>306</v>
      </c>
      <c r="AE5" s="81" t="s">
        <v>295</v>
      </c>
      <c r="AF5" s="51" t="s">
        <v>183</v>
      </c>
      <c r="AG5" s="51" t="s">
        <v>295</v>
      </c>
      <c r="AH5" s="51" t="s">
        <v>311</v>
      </c>
      <c r="AI5" s="51" t="s">
        <v>316</v>
      </c>
      <c r="AJ5" s="51" t="s">
        <v>205</v>
      </c>
      <c r="AK5" s="51" t="s">
        <v>189</v>
      </c>
      <c r="AL5" s="137" t="s">
        <v>311</v>
      </c>
      <c r="AM5" s="137" t="s">
        <v>189</v>
      </c>
      <c r="AN5" s="160" t="s">
        <v>270</v>
      </c>
      <c r="AO5" s="160" t="s">
        <v>271</v>
      </c>
      <c r="AP5" s="51" t="s">
        <v>311</v>
      </c>
      <c r="AQ5" s="56" t="s">
        <v>295</v>
      </c>
      <c r="AR5" s="56" t="s">
        <v>205</v>
      </c>
      <c r="AS5" s="51" t="s">
        <v>295</v>
      </c>
      <c r="AT5" s="51" t="s">
        <v>295</v>
      </c>
      <c r="AU5" s="51" t="s">
        <v>295</v>
      </c>
      <c r="AV5" s="171" t="s">
        <v>295</v>
      </c>
      <c r="AW5" s="171" t="s">
        <v>295</v>
      </c>
      <c r="AX5" s="171" t="s">
        <v>295</v>
      </c>
      <c r="AY5" s="51" t="s">
        <v>186</v>
      </c>
      <c r="AZ5" s="33" t="s">
        <v>186</v>
      </c>
      <c r="BA5" s="33" t="s">
        <v>205</v>
      </c>
      <c r="BB5" s="33" t="s">
        <v>205</v>
      </c>
      <c r="BC5" s="33" t="s">
        <v>205</v>
      </c>
      <c r="BD5" s="51" t="s">
        <v>295</v>
      </c>
      <c r="BE5" s="151" t="s">
        <v>205</v>
      </c>
      <c r="BF5" s="151" t="s">
        <v>205</v>
      </c>
      <c r="BG5" s="131" t="s">
        <v>205</v>
      </c>
      <c r="BH5" s="131" t="s">
        <v>205</v>
      </c>
      <c r="BI5" s="131" t="s">
        <v>205</v>
      </c>
      <c r="BJ5" s="131" t="s">
        <v>205</v>
      </c>
      <c r="BK5" s="137" t="s">
        <v>295</v>
      </c>
      <c r="BL5" s="137" t="s">
        <v>205</v>
      </c>
      <c r="BM5" s="137" t="s">
        <v>205</v>
      </c>
      <c r="BN5" s="98" t="s">
        <v>194</v>
      </c>
      <c r="BO5" s="98" t="s">
        <v>205</v>
      </c>
      <c r="BP5" s="98" t="s">
        <v>205</v>
      </c>
      <c r="BQ5" s="51" t="s">
        <v>205</v>
      </c>
      <c r="BR5" s="103" t="s">
        <v>305</v>
      </c>
      <c r="BS5" s="103" t="s">
        <v>205</v>
      </c>
      <c r="BT5" s="137" t="s">
        <v>305</v>
      </c>
      <c r="BU5" s="137" t="s">
        <v>305</v>
      </c>
      <c r="BV5" s="137" t="s">
        <v>295</v>
      </c>
      <c r="BW5" s="120" t="s">
        <v>197</v>
      </c>
      <c r="BX5" s="120" t="s">
        <v>248</v>
      </c>
      <c r="BY5" s="120" t="s">
        <v>248</v>
      </c>
      <c r="BZ5" s="98" t="s">
        <v>197</v>
      </c>
      <c r="CA5" s="98" t="s">
        <v>250</v>
      </c>
      <c r="CB5" s="98" t="s">
        <v>250</v>
      </c>
      <c r="CC5" s="98" t="s">
        <v>250</v>
      </c>
      <c r="CD5" s="131" t="s">
        <v>295</v>
      </c>
      <c r="CE5" s="131" t="s">
        <v>295</v>
      </c>
      <c r="CF5" s="51" t="s">
        <v>205</v>
      </c>
      <c r="CG5" s="143" t="s">
        <v>295</v>
      </c>
      <c r="CH5" s="143" t="s">
        <v>205</v>
      </c>
      <c r="CI5" s="51" t="s">
        <v>305</v>
      </c>
      <c r="CJ5" s="51" t="s">
        <v>305</v>
      </c>
      <c r="CK5" s="51" t="s">
        <v>295</v>
      </c>
      <c r="CL5" s="51" t="s">
        <v>169</v>
      </c>
      <c r="CM5" s="137" t="s">
        <v>225</v>
      </c>
      <c r="CN5" s="137" t="s">
        <v>225</v>
      </c>
      <c r="CO5" s="51" t="s">
        <v>295</v>
      </c>
      <c r="CP5" s="131" t="s">
        <v>331</v>
      </c>
      <c r="CQ5" s="131" t="s">
        <v>205</v>
      </c>
      <c r="CR5" s="103" t="s">
        <v>295</v>
      </c>
      <c r="CS5" s="103" t="s">
        <v>295</v>
      </c>
      <c r="CT5" s="103" t="s">
        <v>205</v>
      </c>
      <c r="CU5" s="151" t="s">
        <v>140</v>
      </c>
      <c r="CV5" s="151" t="s">
        <v>205</v>
      </c>
      <c r="CW5" s="151" t="s">
        <v>205</v>
      </c>
      <c r="CX5" s="51" t="s">
        <v>332</v>
      </c>
      <c r="CY5" s="107" t="s">
        <v>205</v>
      </c>
      <c r="CZ5" s="107" t="s">
        <v>205</v>
      </c>
      <c r="DA5" s="107" t="s">
        <v>205</v>
      </c>
      <c r="DB5" s="112" t="s">
        <v>295</v>
      </c>
      <c r="DC5" s="112" t="s">
        <v>205</v>
      </c>
      <c r="DD5" s="51" t="s">
        <v>295</v>
      </c>
      <c r="DE5" s="51" t="s">
        <v>205</v>
      </c>
    </row>
    <row r="6" spans="1:109" s="2" customFormat="1" ht="25.5" x14ac:dyDescent="0.2">
      <c r="B6" s="42"/>
      <c r="C6" s="166"/>
      <c r="D6" s="165"/>
      <c r="E6" s="49"/>
      <c r="F6" s="36" t="s">
        <v>245</v>
      </c>
      <c r="G6" s="36" t="s">
        <v>245</v>
      </c>
      <c r="H6" s="36" t="s">
        <v>245</v>
      </c>
      <c r="I6" s="33" t="s">
        <v>117</v>
      </c>
      <c r="J6" s="33" t="s">
        <v>118</v>
      </c>
      <c r="K6" s="33" t="s">
        <v>119</v>
      </c>
      <c r="L6" s="33" t="s">
        <v>242</v>
      </c>
      <c r="M6" s="51" t="s">
        <v>353</v>
      </c>
      <c r="N6" s="78" t="s">
        <v>219</v>
      </c>
      <c r="O6" s="78" t="s">
        <v>123</v>
      </c>
      <c r="P6" s="78" t="s">
        <v>123</v>
      </c>
      <c r="Q6" s="90" t="s">
        <v>123</v>
      </c>
      <c r="R6" s="90" t="s">
        <v>123</v>
      </c>
      <c r="S6" s="78" t="s">
        <v>123</v>
      </c>
      <c r="T6" s="78" t="s">
        <v>123</v>
      </c>
      <c r="U6" s="78" t="s">
        <v>123</v>
      </c>
      <c r="V6" s="78" t="s">
        <v>123</v>
      </c>
      <c r="W6" s="156" t="s">
        <v>123</v>
      </c>
      <c r="X6" s="156" t="s">
        <v>123</v>
      </c>
      <c r="Y6" s="78" t="s">
        <v>123</v>
      </c>
      <c r="Z6" s="78" t="s">
        <v>123</v>
      </c>
      <c r="AA6" s="51" t="s">
        <v>137</v>
      </c>
      <c r="AB6" s="81" t="s">
        <v>125</v>
      </c>
      <c r="AC6" s="81" t="s">
        <v>127</v>
      </c>
      <c r="AD6" s="51" t="s">
        <v>310</v>
      </c>
      <c r="AE6" s="51" t="s">
        <v>139</v>
      </c>
      <c r="AF6" s="51" t="s">
        <v>164</v>
      </c>
      <c r="AG6" s="51" t="s">
        <v>337</v>
      </c>
      <c r="AH6" s="51" t="s">
        <v>314</v>
      </c>
      <c r="AI6" s="51" t="s">
        <v>145</v>
      </c>
      <c r="AJ6" s="51" t="s">
        <v>145</v>
      </c>
      <c r="AK6" s="51" t="s">
        <v>134</v>
      </c>
      <c r="AL6" s="137" t="s">
        <v>146</v>
      </c>
      <c r="AM6" s="137" t="s">
        <v>146</v>
      </c>
      <c r="AN6" s="137" t="s">
        <v>146</v>
      </c>
      <c r="AO6" s="137" t="s">
        <v>146</v>
      </c>
      <c r="AP6" s="51" t="s">
        <v>149</v>
      </c>
      <c r="AQ6" s="56" t="s">
        <v>346</v>
      </c>
      <c r="AR6" s="56" t="s">
        <v>191</v>
      </c>
      <c r="AS6" s="51" t="s">
        <v>131</v>
      </c>
      <c r="AT6" s="51" t="s">
        <v>130</v>
      </c>
      <c r="AU6" s="51" t="s">
        <v>210</v>
      </c>
      <c r="AV6" s="171" t="s">
        <v>233</v>
      </c>
      <c r="AW6" s="171" t="s">
        <v>233</v>
      </c>
      <c r="AX6" s="171" t="s">
        <v>233</v>
      </c>
      <c r="AY6" s="51" t="s">
        <v>187</v>
      </c>
      <c r="AZ6" s="33" t="s">
        <v>151</v>
      </c>
      <c r="BA6" s="33" t="s">
        <v>151</v>
      </c>
      <c r="BB6" s="33" t="s">
        <v>151</v>
      </c>
      <c r="BC6" s="33" t="s">
        <v>151</v>
      </c>
      <c r="BD6" s="51" t="s">
        <v>237</v>
      </c>
      <c r="BE6" s="151" t="s">
        <v>237</v>
      </c>
      <c r="BF6" s="151" t="s">
        <v>237</v>
      </c>
      <c r="BG6" s="131" t="s">
        <v>261</v>
      </c>
      <c r="BH6" s="131" t="s">
        <v>261</v>
      </c>
      <c r="BI6" s="131" t="s">
        <v>261</v>
      </c>
      <c r="BJ6" s="131" t="s">
        <v>261</v>
      </c>
      <c r="BK6" s="137" t="s">
        <v>141</v>
      </c>
      <c r="BL6" s="137" t="s">
        <v>286</v>
      </c>
      <c r="BM6" s="137" t="s">
        <v>286</v>
      </c>
      <c r="BN6" s="98" t="s">
        <v>153</v>
      </c>
      <c r="BO6" s="98" t="s">
        <v>153</v>
      </c>
      <c r="BP6" s="98" t="s">
        <v>153</v>
      </c>
      <c r="BQ6" s="51" t="s">
        <v>166</v>
      </c>
      <c r="BR6" s="103" t="s">
        <v>155</v>
      </c>
      <c r="BS6" s="103" t="s">
        <v>155</v>
      </c>
      <c r="BT6" s="137" t="s">
        <v>292</v>
      </c>
      <c r="BU6" s="137" t="s">
        <v>292</v>
      </c>
      <c r="BV6" s="137" t="s">
        <v>292</v>
      </c>
      <c r="BW6" s="120" t="s">
        <v>198</v>
      </c>
      <c r="BX6" s="120" t="s">
        <v>198</v>
      </c>
      <c r="BY6" s="120" t="s">
        <v>198</v>
      </c>
      <c r="BZ6" s="98" t="s">
        <v>202</v>
      </c>
      <c r="CA6" s="98" t="s">
        <v>202</v>
      </c>
      <c r="CB6" s="98" t="s">
        <v>202</v>
      </c>
      <c r="CC6" s="98" t="s">
        <v>202</v>
      </c>
      <c r="CD6" s="131" t="s">
        <v>143</v>
      </c>
      <c r="CE6" s="131" t="s">
        <v>143</v>
      </c>
      <c r="CF6" s="51" t="s">
        <v>276</v>
      </c>
      <c r="CG6" s="143" t="s">
        <v>279</v>
      </c>
      <c r="CH6" s="143" t="s">
        <v>279</v>
      </c>
      <c r="CI6" s="51" t="s">
        <v>212</v>
      </c>
      <c r="CJ6" s="51" t="s">
        <v>213</v>
      </c>
      <c r="CK6" s="51" t="s">
        <v>213</v>
      </c>
      <c r="CL6" s="51" t="s">
        <v>214</v>
      </c>
      <c r="CM6" s="137" t="s">
        <v>226</v>
      </c>
      <c r="CN6" s="137" t="s">
        <v>226</v>
      </c>
      <c r="CO6" s="51" t="s">
        <v>160</v>
      </c>
      <c r="CP6" s="131" t="s">
        <v>158</v>
      </c>
      <c r="CQ6" s="131" t="s">
        <v>158</v>
      </c>
      <c r="CR6" s="103" t="s">
        <v>162</v>
      </c>
      <c r="CS6" s="103" t="s">
        <v>162</v>
      </c>
      <c r="CT6" s="103" t="s">
        <v>162</v>
      </c>
      <c r="CU6" s="151" t="s">
        <v>174</v>
      </c>
      <c r="CV6" s="151" t="s">
        <v>283</v>
      </c>
      <c r="CW6" s="151" t="s">
        <v>283</v>
      </c>
      <c r="CX6" s="51" t="s">
        <v>136</v>
      </c>
      <c r="CY6" s="107"/>
      <c r="CZ6" s="107"/>
      <c r="DA6" s="107"/>
      <c r="DB6" s="112" t="s">
        <v>109</v>
      </c>
      <c r="DC6" s="112"/>
      <c r="DD6" s="51"/>
      <c r="DE6" s="51"/>
    </row>
    <row r="7" spans="1:109" s="27" customFormat="1" ht="13.5" thickBot="1" x14ac:dyDescent="0.25">
      <c r="A7" s="5" t="s">
        <v>60</v>
      </c>
      <c r="B7" s="17" t="s">
        <v>120</v>
      </c>
      <c r="C7" s="26" t="s">
        <v>1</v>
      </c>
      <c r="D7" s="45" t="s">
        <v>1</v>
      </c>
      <c r="E7" s="26" t="s">
        <v>110</v>
      </c>
      <c r="F7" s="37" t="s">
        <v>1</v>
      </c>
      <c r="G7" s="37" t="s">
        <v>1</v>
      </c>
      <c r="H7" s="37" t="s">
        <v>1</v>
      </c>
      <c r="I7" s="34" t="s">
        <v>1</v>
      </c>
      <c r="J7" s="34" t="s">
        <v>1</v>
      </c>
      <c r="K7" s="34" t="s">
        <v>1</v>
      </c>
      <c r="L7" s="34" t="s">
        <v>1</v>
      </c>
      <c r="M7" s="45" t="s">
        <v>1</v>
      </c>
      <c r="N7" s="17" t="s">
        <v>1</v>
      </c>
      <c r="O7" s="17" t="s">
        <v>1</v>
      </c>
      <c r="P7" s="17" t="s">
        <v>1</v>
      </c>
      <c r="Q7" s="91" t="s">
        <v>1</v>
      </c>
      <c r="R7" s="91" t="s">
        <v>1</v>
      </c>
      <c r="S7" s="17" t="s">
        <v>1</v>
      </c>
      <c r="T7" s="17" t="s">
        <v>1</v>
      </c>
      <c r="U7" s="17" t="s">
        <v>1</v>
      </c>
      <c r="V7" s="17" t="s">
        <v>1</v>
      </c>
      <c r="W7" s="157" t="s">
        <v>1</v>
      </c>
      <c r="X7" s="157" t="s">
        <v>110</v>
      </c>
      <c r="Y7" s="17" t="s">
        <v>1</v>
      </c>
      <c r="Z7" s="17" t="s">
        <v>1</v>
      </c>
      <c r="AA7" s="45" t="s">
        <v>1</v>
      </c>
      <c r="AB7" s="82" t="s">
        <v>1</v>
      </c>
      <c r="AC7" s="82" t="s">
        <v>1</v>
      </c>
      <c r="AD7" s="45" t="s">
        <v>1</v>
      </c>
      <c r="AE7" s="45" t="s">
        <v>1</v>
      </c>
      <c r="AF7" s="45" t="s">
        <v>1</v>
      </c>
      <c r="AG7" s="45" t="s">
        <v>1</v>
      </c>
      <c r="AH7" s="45" t="s">
        <v>1</v>
      </c>
      <c r="AI7" s="45" t="s">
        <v>1</v>
      </c>
      <c r="AJ7" s="45" t="s">
        <v>1</v>
      </c>
      <c r="AK7" s="45" t="s">
        <v>1</v>
      </c>
      <c r="AL7" s="138" t="s">
        <v>1</v>
      </c>
      <c r="AM7" s="138" t="s">
        <v>223</v>
      </c>
      <c r="AN7" s="138" t="s">
        <v>1</v>
      </c>
      <c r="AO7" s="161" t="s">
        <v>110</v>
      </c>
      <c r="AP7" s="45" t="s">
        <v>1</v>
      </c>
      <c r="AQ7" s="57" t="s">
        <v>1</v>
      </c>
      <c r="AR7" s="57" t="s">
        <v>1</v>
      </c>
      <c r="AS7" s="45" t="s">
        <v>1</v>
      </c>
      <c r="AT7" s="45" t="s">
        <v>1</v>
      </c>
      <c r="AU7" s="45" t="s">
        <v>1</v>
      </c>
      <c r="AV7" s="172" t="s">
        <v>1</v>
      </c>
      <c r="AW7" s="172" t="s">
        <v>1</v>
      </c>
      <c r="AX7" s="172" t="s">
        <v>1</v>
      </c>
      <c r="AY7" s="45" t="s">
        <v>1</v>
      </c>
      <c r="AZ7" s="34" t="s">
        <v>1</v>
      </c>
      <c r="BA7" s="34" t="s">
        <v>110</v>
      </c>
      <c r="BB7" s="34" t="s">
        <v>1</v>
      </c>
      <c r="BC7" s="34" t="s">
        <v>110</v>
      </c>
      <c r="BD7" s="45" t="s">
        <v>1</v>
      </c>
      <c r="BE7" s="152" t="s">
        <v>1</v>
      </c>
      <c r="BF7" s="152" t="s">
        <v>1</v>
      </c>
      <c r="BG7" s="132" t="s">
        <v>1</v>
      </c>
      <c r="BH7" s="132" t="s">
        <v>110</v>
      </c>
      <c r="BI7" s="132" t="s">
        <v>1</v>
      </c>
      <c r="BJ7" s="132" t="s">
        <v>110</v>
      </c>
      <c r="BK7" s="138" t="s">
        <v>1</v>
      </c>
      <c r="BL7" s="138" t="s">
        <v>1</v>
      </c>
      <c r="BM7" s="138" t="s">
        <v>110</v>
      </c>
      <c r="BN7" s="99" t="s">
        <v>1</v>
      </c>
      <c r="BO7" s="99" t="s">
        <v>110</v>
      </c>
      <c r="BP7" s="99" t="s">
        <v>1</v>
      </c>
      <c r="BQ7" s="45" t="s">
        <v>1</v>
      </c>
      <c r="BR7" s="104" t="s">
        <v>1</v>
      </c>
      <c r="BS7" s="104" t="s">
        <v>110</v>
      </c>
      <c r="BT7" s="138" t="s">
        <v>1</v>
      </c>
      <c r="BU7" s="138" t="s">
        <v>1</v>
      </c>
      <c r="BV7" s="138" t="s">
        <v>1</v>
      </c>
      <c r="BW7" s="121" t="s">
        <v>1</v>
      </c>
      <c r="BX7" s="121" t="s">
        <v>110</v>
      </c>
      <c r="BY7" s="121" t="s">
        <v>1</v>
      </c>
      <c r="BZ7" s="99" t="s">
        <v>1</v>
      </c>
      <c r="CA7" s="99" t="s">
        <v>110</v>
      </c>
      <c r="CB7" s="99" t="s">
        <v>1</v>
      </c>
      <c r="CC7" s="99" t="s">
        <v>1</v>
      </c>
      <c r="CD7" s="132" t="s">
        <v>1</v>
      </c>
      <c r="CE7" s="132" t="s">
        <v>1</v>
      </c>
      <c r="CF7" s="45" t="s">
        <v>1</v>
      </c>
      <c r="CG7" s="144" t="s">
        <v>1</v>
      </c>
      <c r="CH7" s="144" t="s">
        <v>110</v>
      </c>
      <c r="CI7" s="45" t="s">
        <v>1</v>
      </c>
      <c r="CJ7" s="45" t="s">
        <v>1</v>
      </c>
      <c r="CK7" s="45" t="s">
        <v>1</v>
      </c>
      <c r="CL7" s="45" t="s">
        <v>1</v>
      </c>
      <c r="CM7" s="138" t="s">
        <v>1</v>
      </c>
      <c r="CN7" s="138" t="s">
        <v>1</v>
      </c>
      <c r="CO7" s="45" t="s">
        <v>1</v>
      </c>
      <c r="CP7" s="132" t="s">
        <v>1</v>
      </c>
      <c r="CQ7" s="132" t="s">
        <v>110</v>
      </c>
      <c r="CR7" s="104" t="s">
        <v>1</v>
      </c>
      <c r="CS7" s="104" t="s">
        <v>1</v>
      </c>
      <c r="CT7" s="104" t="s">
        <v>110</v>
      </c>
      <c r="CU7" s="152" t="s">
        <v>1</v>
      </c>
      <c r="CV7" s="152" t="s">
        <v>1</v>
      </c>
      <c r="CW7" s="152" t="s">
        <v>110</v>
      </c>
      <c r="CX7" s="45" t="s">
        <v>1</v>
      </c>
      <c r="CY7" s="108" t="s">
        <v>1</v>
      </c>
      <c r="CZ7" s="108" t="s">
        <v>1</v>
      </c>
      <c r="DA7" s="108" t="s">
        <v>110</v>
      </c>
      <c r="DB7" s="113" t="s">
        <v>1</v>
      </c>
      <c r="DC7" s="113" t="s">
        <v>1</v>
      </c>
      <c r="DD7" s="45" t="s">
        <v>1</v>
      </c>
      <c r="DE7" s="45" t="s">
        <v>1</v>
      </c>
    </row>
    <row r="8" spans="1:109" s="3" customFormat="1" x14ac:dyDescent="0.25">
      <c r="A8" s="4">
        <v>886</v>
      </c>
      <c r="B8" s="43" t="s">
        <v>2</v>
      </c>
      <c r="C8" s="75">
        <f t="shared" ref="C8:C39" si="0">SUM(D8:DE8)</f>
        <v>43618088</v>
      </c>
      <c r="D8" s="62">
        <v>40038632</v>
      </c>
      <c r="E8" s="59"/>
      <c r="F8" s="62">
        <f>11594+15021+23926+5280+34321</f>
        <v>90142</v>
      </c>
      <c r="G8" s="60"/>
      <c r="H8" s="62"/>
      <c r="I8" s="62">
        <v>926558</v>
      </c>
      <c r="J8" s="3">
        <v>3053</v>
      </c>
      <c r="K8" s="3">
        <v>179688</v>
      </c>
      <c r="L8" s="3">
        <v>249222</v>
      </c>
      <c r="M8" s="62">
        <v>168322</v>
      </c>
      <c r="N8" s="62">
        <v>291657</v>
      </c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62">
        <v>216254</v>
      </c>
      <c r="AD8" s="62"/>
      <c r="AE8" s="62"/>
      <c r="AF8" s="62"/>
      <c r="AG8" s="62">
        <v>372555</v>
      </c>
      <c r="AH8" s="62"/>
      <c r="AI8" s="62"/>
      <c r="AJ8" s="114"/>
      <c r="AK8" s="62"/>
      <c r="AL8" s="62"/>
      <c r="AM8" s="62"/>
      <c r="AN8" s="62"/>
      <c r="AO8" s="62"/>
      <c r="AP8" s="62"/>
      <c r="AQ8" s="62">
        <v>405995</v>
      </c>
      <c r="AR8" s="62"/>
      <c r="AS8" s="62">
        <v>10823</v>
      </c>
      <c r="AT8" s="62">
        <v>54399</v>
      </c>
      <c r="AU8" s="60"/>
      <c r="AV8" s="62"/>
      <c r="AW8" s="62"/>
      <c r="AX8" s="62"/>
      <c r="AY8" s="62"/>
      <c r="AZ8" s="60"/>
      <c r="BA8" s="60"/>
      <c r="BB8" s="60"/>
      <c r="BC8" s="60"/>
      <c r="BD8" s="60"/>
      <c r="BE8" s="60"/>
      <c r="BF8" s="60"/>
      <c r="BG8" s="60"/>
      <c r="BH8" s="60"/>
      <c r="BI8" s="60"/>
      <c r="BJ8" s="60"/>
      <c r="BK8" s="62"/>
      <c r="BL8" s="62"/>
      <c r="BM8" s="62"/>
      <c r="BN8" s="62"/>
      <c r="BO8" s="62"/>
      <c r="BP8" s="62"/>
      <c r="BQ8" s="62"/>
      <c r="BR8" s="62">
        <v>226951</v>
      </c>
      <c r="BS8" s="62"/>
      <c r="BT8" s="62">
        <v>15821</v>
      </c>
      <c r="BU8" s="62"/>
      <c r="BV8" s="62"/>
      <c r="BW8" s="62"/>
      <c r="BX8" s="62"/>
      <c r="BY8" s="62"/>
      <c r="BZ8" s="62"/>
      <c r="CA8" s="62"/>
      <c r="CB8" s="62"/>
      <c r="CC8" s="62"/>
      <c r="CD8" s="62">
        <v>194000</v>
      </c>
      <c r="CE8" s="62"/>
      <c r="CF8" s="62"/>
      <c r="CG8" s="62">
        <v>41410</v>
      </c>
      <c r="CH8" s="62"/>
      <c r="CI8" s="62"/>
      <c r="CJ8" s="62"/>
      <c r="CK8" s="62"/>
      <c r="CL8" s="62"/>
      <c r="CM8" s="62"/>
      <c r="CN8" s="62"/>
      <c r="CO8" s="62">
        <v>26000</v>
      </c>
      <c r="CP8" s="62"/>
      <c r="CQ8" s="62"/>
      <c r="CR8" s="63">
        <v>19333</v>
      </c>
      <c r="CS8" s="62"/>
      <c r="CT8" s="62"/>
      <c r="CU8" s="63"/>
      <c r="CV8" s="60"/>
      <c r="CW8" s="60"/>
      <c r="CX8" s="93"/>
      <c r="CY8" s="92"/>
      <c r="CZ8" s="93"/>
      <c r="DA8" s="93"/>
      <c r="DB8" s="87">
        <v>87273</v>
      </c>
      <c r="DC8" s="87"/>
      <c r="DD8" s="87"/>
      <c r="DE8" s="87"/>
    </row>
    <row r="9" spans="1:109" s="3" customFormat="1" x14ac:dyDescent="0.25">
      <c r="A9" s="4">
        <v>802</v>
      </c>
      <c r="B9" s="43" t="s">
        <v>3</v>
      </c>
      <c r="C9" s="75">
        <f t="shared" si="0"/>
        <v>50357658</v>
      </c>
      <c r="D9" s="62">
        <v>44304291</v>
      </c>
      <c r="E9" s="59"/>
      <c r="F9" s="62">
        <f>111600+48854+19092+89190+61953+6160+65687+85101</f>
        <v>487637</v>
      </c>
      <c r="G9" s="115"/>
      <c r="H9" s="62"/>
      <c r="I9" s="62">
        <v>904996</v>
      </c>
      <c r="J9" s="3">
        <v>10195</v>
      </c>
      <c r="K9" s="3">
        <v>194069</v>
      </c>
      <c r="L9" s="3">
        <v>3</v>
      </c>
      <c r="M9" s="62">
        <v>170171</v>
      </c>
      <c r="N9" s="62">
        <v>281527</v>
      </c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62">
        <v>83649</v>
      </c>
      <c r="AC9" s="62">
        <v>325265</v>
      </c>
      <c r="AD9" s="62">
        <v>77070</v>
      </c>
      <c r="AE9" s="62"/>
      <c r="AF9" s="62"/>
      <c r="AG9" s="62">
        <v>540233</v>
      </c>
      <c r="AH9" s="62"/>
      <c r="AI9" s="62">
        <v>799284</v>
      </c>
      <c r="AJ9" s="114"/>
      <c r="AK9" s="62"/>
      <c r="AL9" s="62">
        <v>6037</v>
      </c>
      <c r="AM9" s="62"/>
      <c r="AN9" s="62"/>
      <c r="AO9" s="115"/>
      <c r="AP9" s="62"/>
      <c r="AQ9" s="62">
        <v>319598</v>
      </c>
      <c r="AR9" s="62"/>
      <c r="AS9" s="62">
        <v>33626</v>
      </c>
      <c r="AT9" s="62">
        <v>59839</v>
      </c>
      <c r="AU9" s="60"/>
      <c r="AV9" s="62">
        <v>90000</v>
      </c>
      <c r="AW9" s="62"/>
      <c r="AX9" s="62"/>
      <c r="AY9" s="62"/>
      <c r="AZ9" s="60"/>
      <c r="BA9" s="60"/>
      <c r="BB9" s="60"/>
      <c r="BC9" s="60"/>
      <c r="BD9" s="60"/>
      <c r="BE9" s="60"/>
      <c r="BF9" s="60"/>
      <c r="BG9" s="60"/>
      <c r="BH9" s="114"/>
      <c r="BI9" s="60"/>
      <c r="BJ9" s="114"/>
      <c r="BK9" s="62">
        <v>1007546</v>
      </c>
      <c r="BL9" s="62"/>
      <c r="BM9" s="62"/>
      <c r="BN9" s="62"/>
      <c r="BO9" s="64"/>
      <c r="BP9" s="62"/>
      <c r="BQ9" s="62"/>
      <c r="BR9" s="62"/>
      <c r="BS9" s="62"/>
      <c r="BT9" s="62"/>
      <c r="BU9" s="62"/>
      <c r="BV9" s="62"/>
      <c r="BW9" s="62"/>
      <c r="BX9" s="115"/>
      <c r="BY9" s="62"/>
      <c r="BZ9" s="62"/>
      <c r="CA9" s="62"/>
      <c r="CB9" s="62"/>
      <c r="CC9" s="62"/>
      <c r="CD9" s="62">
        <v>194000</v>
      </c>
      <c r="CE9" s="62">
        <v>35000</v>
      </c>
      <c r="CF9" s="62"/>
      <c r="CG9" s="62">
        <v>31499</v>
      </c>
      <c r="CH9" s="62"/>
      <c r="CI9" s="62">
        <v>158565</v>
      </c>
      <c r="CJ9" s="62"/>
      <c r="CK9" s="62"/>
      <c r="CL9" s="62"/>
      <c r="CM9" s="62"/>
      <c r="CN9" s="114"/>
      <c r="CO9" s="62">
        <v>26000</v>
      </c>
      <c r="CP9" s="62"/>
      <c r="CQ9" s="62"/>
      <c r="CR9" s="63">
        <v>20859</v>
      </c>
      <c r="CS9" s="62"/>
      <c r="CT9" s="62"/>
      <c r="CU9" s="63"/>
      <c r="CV9" s="60"/>
      <c r="CW9" s="60"/>
      <c r="CX9" s="93"/>
      <c r="CY9" s="93"/>
      <c r="CZ9" s="93"/>
      <c r="DA9" s="93"/>
      <c r="DB9" s="87">
        <v>196699</v>
      </c>
      <c r="DC9" s="87"/>
      <c r="DD9" s="87"/>
      <c r="DE9" s="87"/>
    </row>
    <row r="10" spans="1:109" s="3" customFormat="1" x14ac:dyDescent="0.25">
      <c r="A10" s="4">
        <v>804</v>
      </c>
      <c r="B10" s="43" t="s">
        <v>4</v>
      </c>
      <c r="C10" s="75">
        <f t="shared" si="0"/>
        <v>20003550</v>
      </c>
      <c r="D10" s="62">
        <v>18694268</v>
      </c>
      <c r="E10" s="59"/>
      <c r="F10" s="62">
        <f>19868+4564+3220</f>
        <v>27652</v>
      </c>
      <c r="G10" s="60"/>
      <c r="H10" s="62"/>
      <c r="I10" s="62"/>
      <c r="J10" s="3">
        <v>6002</v>
      </c>
      <c r="K10" s="3">
        <v>65344</v>
      </c>
      <c r="L10" s="3">
        <v>1393</v>
      </c>
      <c r="M10" s="62">
        <v>35344</v>
      </c>
      <c r="N10" s="62">
        <v>119026</v>
      </c>
      <c r="O10" s="62"/>
      <c r="P10" s="62"/>
      <c r="Q10" s="62">
        <v>1250</v>
      </c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>
        <v>25325</v>
      </c>
      <c r="AC10" s="62">
        <v>5880</v>
      </c>
      <c r="AD10" s="62"/>
      <c r="AE10" s="62"/>
      <c r="AF10" s="62"/>
      <c r="AG10" s="62">
        <v>249036</v>
      </c>
      <c r="AH10" s="62"/>
      <c r="AI10" s="62"/>
      <c r="AJ10" s="62"/>
      <c r="AK10" s="62"/>
      <c r="AL10" s="62"/>
      <c r="AM10" s="62"/>
      <c r="AN10" s="62"/>
      <c r="AO10" s="62"/>
      <c r="AP10" s="62"/>
      <c r="AQ10" s="62">
        <v>127813</v>
      </c>
      <c r="AR10" s="62"/>
      <c r="AS10" s="62">
        <v>24288</v>
      </c>
      <c r="AT10" s="62">
        <v>36090</v>
      </c>
      <c r="AU10" s="60"/>
      <c r="AV10" s="62">
        <v>190000</v>
      </c>
      <c r="AW10" s="62"/>
      <c r="AX10" s="62">
        <v>95000</v>
      </c>
      <c r="AY10" s="62"/>
      <c r="AZ10" s="60"/>
      <c r="BA10" s="60"/>
      <c r="BB10" s="60"/>
      <c r="BC10" s="60"/>
      <c r="BD10" s="60">
        <v>136170</v>
      </c>
      <c r="BE10" s="60"/>
      <c r="BF10" s="60"/>
      <c r="BG10" s="60"/>
      <c r="BH10" s="60"/>
      <c r="BI10" s="60"/>
      <c r="BJ10" s="60"/>
      <c r="BK10" s="62"/>
      <c r="BL10" s="62"/>
      <c r="BM10" s="62"/>
      <c r="BN10" s="62"/>
      <c r="BO10" s="62"/>
      <c r="BP10" s="62"/>
      <c r="BQ10" s="62"/>
      <c r="BR10" s="62"/>
      <c r="BS10" s="62"/>
      <c r="BT10" s="62"/>
      <c r="BU10" s="62">
        <v>25260</v>
      </c>
      <c r="BV10" s="62"/>
      <c r="BW10" s="62"/>
      <c r="BX10" s="62"/>
      <c r="BY10" s="62"/>
      <c r="BZ10" s="62"/>
      <c r="CA10" s="62"/>
      <c r="CB10" s="62"/>
      <c r="CC10" s="62"/>
      <c r="CD10" s="62"/>
      <c r="CE10" s="62"/>
      <c r="CF10" s="62"/>
      <c r="CG10" s="62">
        <v>31401</v>
      </c>
      <c r="CH10" s="62"/>
      <c r="CI10" s="62"/>
      <c r="CJ10" s="62"/>
      <c r="CK10" s="62"/>
      <c r="CL10" s="62"/>
      <c r="CM10" s="62"/>
      <c r="CN10" s="62"/>
      <c r="CO10" s="62">
        <v>26000</v>
      </c>
      <c r="CP10" s="62"/>
      <c r="CQ10" s="62"/>
      <c r="CR10" s="63">
        <v>15405</v>
      </c>
      <c r="CS10" s="62"/>
      <c r="CT10" s="62"/>
      <c r="CU10" s="63"/>
      <c r="CV10" s="60"/>
      <c r="CW10" s="60"/>
      <c r="CX10" s="93"/>
      <c r="CY10" s="93"/>
      <c r="CZ10" s="93"/>
      <c r="DA10" s="93"/>
      <c r="DB10" s="87">
        <v>65603</v>
      </c>
      <c r="DC10" s="87"/>
      <c r="DD10" s="87"/>
      <c r="DE10" s="87"/>
    </row>
    <row r="11" spans="1:109" s="3" customFormat="1" x14ac:dyDescent="0.25">
      <c r="A11" s="4">
        <v>806</v>
      </c>
      <c r="B11" s="43" t="s">
        <v>5</v>
      </c>
      <c r="C11" s="75">
        <f t="shared" si="0"/>
        <v>14265144</v>
      </c>
      <c r="D11" s="62">
        <v>12792689</v>
      </c>
      <c r="E11" s="59"/>
      <c r="F11" s="62">
        <v>1223</v>
      </c>
      <c r="G11" s="60"/>
      <c r="H11" s="62"/>
      <c r="I11" s="62">
        <v>351412</v>
      </c>
      <c r="J11" s="3">
        <v>18501</v>
      </c>
      <c r="K11" s="3">
        <v>26385</v>
      </c>
      <c r="L11" s="3">
        <v>78035</v>
      </c>
      <c r="M11" s="62">
        <v>39703</v>
      </c>
      <c r="N11" s="62">
        <v>97500</v>
      </c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>
        <v>11549</v>
      </c>
      <c r="AC11" s="62">
        <v>2275</v>
      </c>
      <c r="AD11" s="62"/>
      <c r="AE11" s="62"/>
      <c r="AF11" s="62"/>
      <c r="AG11" s="62">
        <v>152056</v>
      </c>
      <c r="AH11" s="62"/>
      <c r="AI11" s="62">
        <v>267694</v>
      </c>
      <c r="AJ11" s="62"/>
      <c r="AK11" s="62"/>
      <c r="AL11" s="62"/>
      <c r="AM11" s="62"/>
      <c r="AN11" s="62"/>
      <c r="AO11" s="62"/>
      <c r="AP11" s="62"/>
      <c r="AQ11" s="62">
        <v>100485</v>
      </c>
      <c r="AR11" s="62"/>
      <c r="AS11" s="62"/>
      <c r="AT11" s="62"/>
      <c r="AU11" s="60"/>
      <c r="AV11" s="62">
        <v>161730</v>
      </c>
      <c r="AW11" s="62"/>
      <c r="AX11" s="62"/>
      <c r="AY11" s="62"/>
      <c r="AZ11" s="60"/>
      <c r="BA11" s="60"/>
      <c r="BB11" s="60"/>
      <c r="BC11" s="60"/>
      <c r="BD11" s="60"/>
      <c r="BE11" s="60"/>
      <c r="BF11" s="60"/>
      <c r="BG11" s="60"/>
      <c r="BH11" s="60"/>
      <c r="BI11" s="60"/>
      <c r="BJ11" s="60"/>
      <c r="BK11" s="62"/>
      <c r="BL11" s="62"/>
      <c r="BM11" s="62"/>
      <c r="BN11" s="62"/>
      <c r="BO11" s="62"/>
      <c r="BP11" s="62"/>
      <c r="BQ11" s="62"/>
      <c r="BR11" s="62"/>
      <c r="BS11" s="62"/>
      <c r="BT11" s="62"/>
      <c r="BU11" s="62"/>
      <c r="BV11" s="62"/>
      <c r="BW11" s="62"/>
      <c r="BX11" s="62"/>
      <c r="BY11" s="62"/>
      <c r="BZ11" s="62"/>
      <c r="CA11" s="62"/>
      <c r="CB11" s="62"/>
      <c r="CC11" s="62"/>
      <c r="CD11" s="62"/>
      <c r="CE11" s="62"/>
      <c r="CF11" s="62"/>
      <c r="CG11" s="62">
        <v>21810</v>
      </c>
      <c r="CH11" s="62"/>
      <c r="CI11" s="62"/>
      <c r="CJ11" s="62"/>
      <c r="CK11" s="62"/>
      <c r="CL11" s="62"/>
      <c r="CM11" s="62"/>
      <c r="CN11" s="62"/>
      <c r="CO11" s="62">
        <v>26000</v>
      </c>
      <c r="CP11" s="62"/>
      <c r="CQ11" s="62"/>
      <c r="CR11" s="63">
        <v>14148</v>
      </c>
      <c r="CS11" s="62"/>
      <c r="CT11" s="62"/>
      <c r="CU11" s="63"/>
      <c r="CV11" s="60"/>
      <c r="CW11" s="60"/>
      <c r="CX11" s="93"/>
      <c r="CY11" s="93"/>
      <c r="CZ11" s="93"/>
      <c r="DA11" s="93"/>
      <c r="DB11" s="87">
        <v>101949</v>
      </c>
      <c r="DC11" s="87"/>
      <c r="DD11" s="87"/>
      <c r="DE11" s="87"/>
    </row>
    <row r="12" spans="1:109" s="3" customFormat="1" x14ac:dyDescent="0.25">
      <c r="A12" s="4">
        <v>843</v>
      </c>
      <c r="B12" s="43" t="s">
        <v>6</v>
      </c>
      <c r="C12" s="75">
        <f t="shared" si="0"/>
        <v>24471430</v>
      </c>
      <c r="D12" s="62">
        <v>22531762</v>
      </c>
      <c r="E12" s="59"/>
      <c r="F12" s="62">
        <f>19360+7931+4964</f>
        <v>32255</v>
      </c>
      <c r="G12" s="60"/>
      <c r="H12" s="62"/>
      <c r="I12" s="62"/>
      <c r="L12" s="3">
        <v>2</v>
      </c>
      <c r="M12" s="62">
        <v>82449</v>
      </c>
      <c r="N12" s="62">
        <v>146462</v>
      </c>
      <c r="O12" s="62"/>
      <c r="P12" s="62"/>
      <c r="Q12" s="62">
        <v>1250</v>
      </c>
      <c r="R12" s="62"/>
      <c r="S12" s="62"/>
      <c r="T12" s="62"/>
      <c r="U12" s="6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AG12" s="62">
        <v>261011</v>
      </c>
      <c r="AH12" s="62"/>
      <c r="AI12" s="62">
        <v>808140</v>
      </c>
      <c r="AJ12" s="114"/>
      <c r="AK12" s="62"/>
      <c r="AL12" s="62"/>
      <c r="AM12" s="62"/>
      <c r="AN12" s="62"/>
      <c r="AO12" s="62"/>
      <c r="AP12" s="62"/>
      <c r="AQ12" s="62">
        <v>156686</v>
      </c>
      <c r="AR12" s="62"/>
      <c r="AS12" s="62">
        <v>11629</v>
      </c>
      <c r="AT12" s="62">
        <v>43699</v>
      </c>
      <c r="AU12" s="60"/>
      <c r="AV12" s="62">
        <v>130914</v>
      </c>
      <c r="AW12" s="62">
        <v>66330</v>
      </c>
      <c r="AX12" s="62"/>
      <c r="AY12" s="62"/>
      <c r="AZ12" s="60"/>
      <c r="BA12" s="60"/>
      <c r="BB12" s="60"/>
      <c r="BC12" s="60"/>
      <c r="BD12" s="60"/>
      <c r="BE12" s="60"/>
      <c r="BF12" s="60"/>
      <c r="BG12" s="60"/>
      <c r="BH12" s="60"/>
      <c r="BI12" s="60"/>
      <c r="BJ12" s="60"/>
      <c r="BK12" s="62"/>
      <c r="BL12" s="62"/>
      <c r="BM12" s="62"/>
      <c r="BN12" s="62"/>
      <c r="BO12" s="62"/>
      <c r="BP12" s="62"/>
      <c r="BQ12" s="62"/>
      <c r="BR12" s="62"/>
      <c r="BS12" s="62"/>
      <c r="BT12" s="62"/>
      <c r="BU12" s="62"/>
      <c r="BV12" s="62"/>
      <c r="BW12" s="62"/>
      <c r="BX12" s="62"/>
      <c r="BY12" s="62"/>
      <c r="BZ12" s="62"/>
      <c r="CA12" s="62"/>
      <c r="CB12" s="62"/>
      <c r="CC12" s="115"/>
      <c r="CD12" s="62"/>
      <c r="CE12" s="62"/>
      <c r="CF12" s="62"/>
      <c r="CG12" s="62">
        <v>24530</v>
      </c>
      <c r="CH12" s="62"/>
      <c r="CI12" s="62">
        <v>35847</v>
      </c>
      <c r="CJ12" s="62"/>
      <c r="CK12" s="62"/>
      <c r="CL12" s="62"/>
      <c r="CM12" s="62"/>
      <c r="CN12" s="62"/>
      <c r="CO12" s="62">
        <v>26000</v>
      </c>
      <c r="CP12" s="62"/>
      <c r="CQ12" s="62"/>
      <c r="CR12" s="63">
        <v>16064</v>
      </c>
      <c r="CS12" s="62"/>
      <c r="CT12" s="62"/>
      <c r="CU12" s="63"/>
      <c r="CV12" s="60"/>
      <c r="CW12" s="60"/>
      <c r="CX12" s="93"/>
      <c r="CY12" s="93"/>
      <c r="CZ12" s="93"/>
      <c r="DA12" s="93"/>
      <c r="DB12" s="87">
        <v>96400</v>
      </c>
      <c r="DC12" s="87"/>
      <c r="DD12" s="87"/>
      <c r="DE12" s="87"/>
    </row>
    <row r="13" spans="1:109" s="3" customFormat="1" x14ac:dyDescent="0.25">
      <c r="A13" s="4">
        <v>807</v>
      </c>
      <c r="B13" s="43" t="s">
        <v>7</v>
      </c>
      <c r="C13" s="75">
        <f t="shared" si="0"/>
        <v>23100570</v>
      </c>
      <c r="D13" s="62">
        <v>21256718</v>
      </c>
      <c r="E13" s="59"/>
      <c r="F13" s="62">
        <f>18009+3097+4594+1690+8800</f>
        <v>36190</v>
      </c>
      <c r="G13" s="60"/>
      <c r="H13" s="62"/>
      <c r="I13" s="62"/>
      <c r="J13" s="3">
        <v>848</v>
      </c>
      <c r="K13" s="3">
        <v>3</v>
      </c>
      <c r="L13" s="3">
        <v>179687</v>
      </c>
      <c r="M13" s="62">
        <v>75036</v>
      </c>
      <c r="N13" s="62">
        <v>98767</v>
      </c>
      <c r="O13" s="62"/>
      <c r="P13" s="62"/>
      <c r="Q13" s="62"/>
      <c r="R13" s="62"/>
      <c r="S13" s="62"/>
      <c r="T13" s="62"/>
      <c r="U13" s="62"/>
      <c r="V13" s="62"/>
      <c r="W13" s="62"/>
      <c r="X13" s="62"/>
      <c r="Y13" s="62"/>
      <c r="Z13" s="62"/>
      <c r="AA13" s="62"/>
      <c r="AB13" s="62"/>
      <c r="AC13" s="62">
        <v>22050</v>
      </c>
      <c r="AD13" s="62"/>
      <c r="AE13" s="62"/>
      <c r="AF13" s="62"/>
      <c r="AG13" s="62">
        <v>244433</v>
      </c>
      <c r="AH13" s="62"/>
      <c r="AI13" s="62">
        <v>481982</v>
      </c>
      <c r="AJ13" s="114"/>
      <c r="AK13" s="62"/>
      <c r="AL13" s="62">
        <v>13513</v>
      </c>
      <c r="AM13" s="62"/>
      <c r="AN13" s="62"/>
      <c r="AO13" s="62"/>
      <c r="AP13" s="62"/>
      <c r="AQ13" s="62">
        <v>239019</v>
      </c>
      <c r="AR13" s="62"/>
      <c r="AS13" s="62">
        <v>12598</v>
      </c>
      <c r="AT13" s="62"/>
      <c r="AU13" s="60"/>
      <c r="AV13" s="62">
        <v>77260</v>
      </c>
      <c r="AW13" s="62"/>
      <c r="AX13" s="62"/>
      <c r="AY13" s="62"/>
      <c r="AZ13" s="60"/>
      <c r="BA13" s="60"/>
      <c r="BB13" s="60"/>
      <c r="BC13" s="60"/>
      <c r="BD13" s="60"/>
      <c r="BE13" s="60"/>
      <c r="BF13" s="60"/>
      <c r="BG13" s="60"/>
      <c r="BH13" s="60"/>
      <c r="BI13" s="60"/>
      <c r="BJ13" s="60"/>
      <c r="BK13" s="62"/>
      <c r="BL13" s="62"/>
      <c r="BM13" s="62"/>
      <c r="BN13" s="62"/>
      <c r="BO13" s="62"/>
      <c r="BP13" s="62"/>
      <c r="BQ13" s="62"/>
      <c r="BR13" s="62"/>
      <c r="BS13" s="62"/>
      <c r="BT13" s="62"/>
      <c r="BU13" s="62"/>
      <c r="BV13" s="62"/>
      <c r="BW13" s="62"/>
      <c r="BX13" s="62"/>
      <c r="BY13" s="62"/>
      <c r="BZ13" s="62"/>
      <c r="CA13" s="62"/>
      <c r="CB13" s="62"/>
      <c r="CC13" s="62"/>
      <c r="CD13" s="62">
        <v>194000</v>
      </c>
      <c r="CE13" s="62"/>
      <c r="CF13" s="62"/>
      <c r="CG13" s="62">
        <v>36696</v>
      </c>
      <c r="CH13" s="62"/>
      <c r="CI13" s="62"/>
      <c r="CJ13" s="62"/>
      <c r="CK13" s="62"/>
      <c r="CL13" s="62"/>
      <c r="CM13" s="62"/>
      <c r="CN13" s="62"/>
      <c r="CO13" s="62">
        <v>26000</v>
      </c>
      <c r="CP13" s="62"/>
      <c r="CQ13" s="62"/>
      <c r="CR13" s="63">
        <v>15979</v>
      </c>
      <c r="CS13" s="62"/>
      <c r="CT13" s="62"/>
      <c r="CU13" s="63"/>
      <c r="CV13" s="60"/>
      <c r="CW13" s="60"/>
      <c r="CX13" s="93"/>
      <c r="CY13" s="93"/>
      <c r="CZ13" s="93"/>
      <c r="DA13" s="93"/>
      <c r="DB13" s="87">
        <v>89791</v>
      </c>
      <c r="DC13" s="87"/>
      <c r="DD13" s="87"/>
      <c r="DE13" s="87"/>
    </row>
    <row r="14" spans="1:109" s="3" customFormat="1" x14ac:dyDescent="0.25">
      <c r="A14" s="4">
        <v>808</v>
      </c>
      <c r="B14" s="43" t="s">
        <v>8</v>
      </c>
      <c r="C14" s="75">
        <f t="shared" si="0"/>
        <v>35699763</v>
      </c>
      <c r="D14" s="62">
        <v>32782506</v>
      </c>
      <c r="E14" s="59"/>
      <c r="F14" s="62">
        <f>3419+684+1100+30+132</f>
        <v>5365</v>
      </c>
      <c r="G14" s="60"/>
      <c r="H14" s="62"/>
      <c r="I14" s="62">
        <v>529998</v>
      </c>
      <c r="K14" s="3">
        <v>71576</v>
      </c>
      <c r="L14" s="3">
        <v>63490</v>
      </c>
      <c r="M14" s="62">
        <v>78736</v>
      </c>
      <c r="N14" s="62">
        <v>225391</v>
      </c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>
        <v>1977</v>
      </c>
      <c r="AC14" s="62">
        <v>57636</v>
      </c>
      <c r="AD14" s="62"/>
      <c r="AE14" s="62"/>
      <c r="AF14" s="62"/>
      <c r="AG14" s="62">
        <v>404226</v>
      </c>
      <c r="AH14" s="62"/>
      <c r="AI14" s="62">
        <v>620975</v>
      </c>
      <c r="AJ14" s="114"/>
      <c r="AK14" s="62"/>
      <c r="AL14" s="62"/>
      <c r="AM14" s="62"/>
      <c r="AN14" s="62"/>
      <c r="AO14" s="62"/>
      <c r="AP14" s="62"/>
      <c r="AQ14" s="62">
        <v>160346</v>
      </c>
      <c r="AR14" s="62"/>
      <c r="AS14" s="62">
        <v>18158</v>
      </c>
      <c r="AT14" s="62">
        <v>38206</v>
      </c>
      <c r="AU14" s="60"/>
      <c r="AV14" s="62">
        <v>164152</v>
      </c>
      <c r="AW14" s="62"/>
      <c r="AX14" s="62"/>
      <c r="AY14" s="62"/>
      <c r="AZ14" s="60"/>
      <c r="BA14" s="60"/>
      <c r="BB14" s="60"/>
      <c r="BC14" s="60"/>
      <c r="BD14" s="60"/>
      <c r="BE14" s="60"/>
      <c r="BF14" s="60"/>
      <c r="BG14" s="60"/>
      <c r="BH14" s="60"/>
      <c r="BI14" s="60"/>
      <c r="BJ14" s="60"/>
      <c r="BK14" s="62"/>
      <c r="BL14" s="62"/>
      <c r="BM14" s="62"/>
      <c r="BN14" s="62"/>
      <c r="BO14" s="62"/>
      <c r="BP14" s="62"/>
      <c r="BQ14" s="62"/>
      <c r="BR14" s="62">
        <v>197756</v>
      </c>
      <c r="BS14" s="62"/>
      <c r="BT14" s="62"/>
      <c r="BU14" s="62">
        <v>10783</v>
      </c>
      <c r="BV14" s="62"/>
      <c r="BW14" s="62"/>
      <c r="BX14" s="115"/>
      <c r="BY14" s="62"/>
      <c r="BZ14" s="62"/>
      <c r="CA14" s="115"/>
      <c r="CB14" s="62"/>
      <c r="CC14" s="62"/>
      <c r="CD14" s="62"/>
      <c r="CE14" s="62"/>
      <c r="CF14" s="62"/>
      <c r="CG14" s="62">
        <v>51068</v>
      </c>
      <c r="CH14" s="62"/>
      <c r="CI14" s="62"/>
      <c r="CJ14" s="62"/>
      <c r="CK14" s="62"/>
      <c r="CL14" s="62"/>
      <c r="CM14" s="62"/>
      <c r="CN14" s="62"/>
      <c r="CO14" s="62">
        <v>26000</v>
      </c>
      <c r="CP14" s="62"/>
      <c r="CQ14" s="62"/>
      <c r="CR14" s="63">
        <v>18230</v>
      </c>
      <c r="CS14" s="62"/>
      <c r="CT14" s="62"/>
      <c r="CU14" s="63"/>
      <c r="CV14" s="60"/>
      <c r="CW14" s="60"/>
      <c r="CX14" s="93"/>
      <c r="CY14" s="93"/>
      <c r="CZ14" s="93"/>
      <c r="DA14" s="93"/>
      <c r="DB14" s="87">
        <v>173188</v>
      </c>
      <c r="DC14" s="87"/>
      <c r="DD14" s="87"/>
      <c r="DE14" s="87"/>
    </row>
    <row r="15" spans="1:109" s="3" customFormat="1" x14ac:dyDescent="0.25">
      <c r="A15" s="4">
        <v>810</v>
      </c>
      <c r="B15" s="43" t="s">
        <v>9</v>
      </c>
      <c r="C15" s="75">
        <f t="shared" si="0"/>
        <v>94116216</v>
      </c>
      <c r="D15" s="62">
        <v>86812515</v>
      </c>
      <c r="E15" s="59"/>
      <c r="F15" s="62">
        <f>19875+17030+12539+35427</f>
        <v>84871</v>
      </c>
      <c r="G15" s="60"/>
      <c r="H15" s="62"/>
      <c r="I15" s="62">
        <v>53983</v>
      </c>
      <c r="J15" s="3">
        <v>65150</v>
      </c>
      <c r="K15" s="3">
        <v>119849</v>
      </c>
      <c r="L15" s="3">
        <v>841485</v>
      </c>
      <c r="M15" s="62">
        <v>140314</v>
      </c>
      <c r="N15" s="62">
        <v>433054</v>
      </c>
      <c r="O15" s="62"/>
      <c r="P15" s="62"/>
      <c r="Q15" s="62">
        <v>750</v>
      </c>
      <c r="R15" s="62"/>
      <c r="S15" s="62"/>
      <c r="T15" s="62"/>
      <c r="U15" s="62"/>
      <c r="V15" s="62"/>
      <c r="W15" s="62"/>
      <c r="X15" s="62"/>
      <c r="Y15" s="62"/>
      <c r="Z15" s="62"/>
      <c r="AA15" s="62"/>
      <c r="AB15" s="62">
        <v>449276</v>
      </c>
      <c r="AC15" s="62">
        <v>59529</v>
      </c>
      <c r="AD15" s="62"/>
      <c r="AE15" s="62"/>
      <c r="AF15" s="62"/>
      <c r="AG15" s="62">
        <v>714918</v>
      </c>
      <c r="AH15" s="62"/>
      <c r="AI15" s="62">
        <v>3530489</v>
      </c>
      <c r="AJ15" s="114"/>
      <c r="AK15" s="62"/>
      <c r="AL15" s="62">
        <v>14890</v>
      </c>
      <c r="AM15" s="62"/>
      <c r="AN15" s="62"/>
      <c r="AO15" s="62"/>
      <c r="AP15" s="62"/>
      <c r="AQ15" s="62">
        <v>302350</v>
      </c>
      <c r="AR15" s="62"/>
      <c r="AS15" s="62">
        <v>22998</v>
      </c>
      <c r="AT15" s="62"/>
      <c r="AU15" s="60"/>
      <c r="AV15" s="62">
        <v>42466</v>
      </c>
      <c r="AW15" s="62"/>
      <c r="AX15" s="62"/>
      <c r="AY15" s="62"/>
      <c r="AZ15" s="60"/>
      <c r="BA15" s="60"/>
      <c r="BB15" s="60"/>
      <c r="BC15" s="60"/>
      <c r="BD15" s="60"/>
      <c r="BE15" s="60"/>
      <c r="BF15" s="60"/>
      <c r="BG15" s="60"/>
      <c r="BH15" s="60"/>
      <c r="BI15" s="60"/>
      <c r="BJ15" s="60"/>
      <c r="BK15" s="62"/>
      <c r="BL15" s="62"/>
      <c r="BM15" s="62"/>
      <c r="BN15" s="62"/>
      <c r="BO15" s="62"/>
      <c r="BP15" s="62"/>
      <c r="BQ15" s="62"/>
      <c r="BR15" s="62"/>
      <c r="BS15" s="62"/>
      <c r="BT15" s="62"/>
      <c r="BU15" s="62"/>
      <c r="BV15" s="62"/>
      <c r="BW15" s="62"/>
      <c r="BX15" s="62"/>
      <c r="BY15" s="62"/>
      <c r="BZ15" s="62"/>
      <c r="CA15" s="62"/>
      <c r="CB15" s="62"/>
      <c r="CC15" s="62"/>
      <c r="CD15" s="62"/>
      <c r="CE15" s="62"/>
      <c r="CF15" s="62"/>
      <c r="CG15" s="62">
        <v>99515</v>
      </c>
      <c r="CH15" s="62"/>
      <c r="CI15" s="62"/>
      <c r="CJ15" s="62"/>
      <c r="CK15" s="62"/>
      <c r="CL15" s="62"/>
      <c r="CM15" s="62"/>
      <c r="CN15" s="62"/>
      <c r="CO15" s="62">
        <v>100000</v>
      </c>
      <c r="CP15" s="62"/>
      <c r="CQ15" s="62"/>
      <c r="CR15" s="63">
        <v>27292</v>
      </c>
      <c r="CS15" s="62"/>
      <c r="CT15" s="62"/>
      <c r="CU15" s="63"/>
      <c r="CV15" s="60"/>
      <c r="CW15" s="60"/>
      <c r="CX15" s="93"/>
      <c r="CY15" s="93"/>
      <c r="CZ15" s="93"/>
      <c r="DA15" s="93"/>
      <c r="DB15" s="87">
        <v>200522</v>
      </c>
      <c r="DC15" s="87"/>
      <c r="DD15" s="87"/>
      <c r="DE15" s="87"/>
    </row>
    <row r="16" spans="1:109" s="3" customFormat="1" x14ac:dyDescent="0.25">
      <c r="A16" s="4">
        <v>812</v>
      </c>
      <c r="B16" s="43" t="s">
        <v>10</v>
      </c>
      <c r="C16" s="75">
        <f t="shared" si="0"/>
        <v>17752363</v>
      </c>
      <c r="D16" s="62">
        <v>16744183</v>
      </c>
      <c r="E16" s="59"/>
      <c r="F16" s="62">
        <f>2857</f>
        <v>2857</v>
      </c>
      <c r="G16" s="60"/>
      <c r="H16" s="62"/>
      <c r="I16" s="62"/>
      <c r="J16" s="3">
        <v>7331</v>
      </c>
      <c r="L16" s="3">
        <v>3369</v>
      </c>
      <c r="M16" s="62">
        <v>21406</v>
      </c>
      <c r="N16" s="62">
        <v>139286</v>
      </c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2"/>
      <c r="AB16" s="62"/>
      <c r="AC16" s="62"/>
      <c r="AD16" s="62"/>
      <c r="AE16" s="62"/>
      <c r="AF16" s="62"/>
      <c r="AG16" s="62">
        <v>204468</v>
      </c>
      <c r="AH16" s="62"/>
      <c r="AI16" s="62">
        <v>271290</v>
      </c>
      <c r="AJ16" s="114"/>
      <c r="AK16" s="62"/>
      <c r="AL16" s="62">
        <v>1643</v>
      </c>
      <c r="AM16" s="62"/>
      <c r="AN16" s="62"/>
      <c r="AO16" s="62"/>
      <c r="AP16" s="62"/>
      <c r="AQ16" s="62">
        <v>115978</v>
      </c>
      <c r="AR16" s="62"/>
      <c r="AS16" s="62">
        <v>21131</v>
      </c>
      <c r="AT16" s="62"/>
      <c r="AU16" s="60"/>
      <c r="AV16" s="62">
        <v>87936</v>
      </c>
      <c r="AW16" s="62"/>
      <c r="AX16" s="62"/>
      <c r="AY16" s="62"/>
      <c r="AZ16" s="60"/>
      <c r="BA16" s="60"/>
      <c r="BB16" s="60"/>
      <c r="BC16" s="60"/>
      <c r="BD16" s="60"/>
      <c r="BE16" s="60"/>
      <c r="BF16" s="60"/>
      <c r="BG16" s="60"/>
      <c r="BH16" s="60"/>
      <c r="BI16" s="60"/>
      <c r="BJ16" s="60"/>
      <c r="BK16" s="62"/>
      <c r="BL16" s="62"/>
      <c r="BM16" s="62"/>
      <c r="BN16" s="62"/>
      <c r="BO16" s="62"/>
      <c r="BP16" s="62"/>
      <c r="BQ16" s="62"/>
      <c r="BR16" s="62"/>
      <c r="BS16" s="62"/>
      <c r="BT16" s="62">
        <v>4434</v>
      </c>
      <c r="BU16" s="62"/>
      <c r="BV16" s="62"/>
      <c r="BW16" s="62"/>
      <c r="BX16" s="62"/>
      <c r="BY16" s="62"/>
      <c r="BZ16" s="62"/>
      <c r="CA16" s="62"/>
      <c r="CB16" s="62"/>
      <c r="CC16" s="62"/>
      <c r="CD16" s="62"/>
      <c r="CE16" s="62"/>
      <c r="CF16" s="62"/>
      <c r="CG16" s="62">
        <v>19652</v>
      </c>
      <c r="CH16" s="62"/>
      <c r="CI16" s="62"/>
      <c r="CJ16" s="62"/>
      <c r="CK16" s="62"/>
      <c r="CL16" s="62"/>
      <c r="CM16" s="62"/>
      <c r="CN16" s="62"/>
      <c r="CO16" s="62">
        <v>26000</v>
      </c>
      <c r="CP16" s="62"/>
      <c r="CQ16" s="62"/>
      <c r="CR16" s="63">
        <v>14928</v>
      </c>
      <c r="CS16" s="62"/>
      <c r="CT16" s="62"/>
      <c r="CU16" s="63"/>
      <c r="CV16" s="60"/>
      <c r="CW16" s="60"/>
      <c r="CX16" s="93"/>
      <c r="CY16" s="93"/>
      <c r="CZ16" s="93"/>
      <c r="DA16" s="93"/>
      <c r="DB16" s="87">
        <v>66471</v>
      </c>
      <c r="DC16" s="87"/>
      <c r="DD16" s="87"/>
      <c r="DE16" s="87"/>
    </row>
    <row r="17" spans="1:109" s="3" customFormat="1" x14ac:dyDescent="0.25">
      <c r="A17" s="4">
        <v>814</v>
      </c>
      <c r="B17" s="43" t="s">
        <v>11</v>
      </c>
      <c r="C17" s="75">
        <f t="shared" si="0"/>
        <v>45293139</v>
      </c>
      <c r="D17" s="62">
        <v>42880959</v>
      </c>
      <c r="E17" s="59"/>
      <c r="F17" s="62">
        <f>157643+990+12162+2052</f>
        <v>172847</v>
      </c>
      <c r="G17" s="60"/>
      <c r="H17" s="62"/>
      <c r="I17" s="62">
        <v>7</v>
      </c>
      <c r="K17" s="3">
        <v>97535</v>
      </c>
      <c r="L17" s="3">
        <v>104657</v>
      </c>
      <c r="M17" s="62">
        <v>93518</v>
      </c>
      <c r="N17" s="62">
        <v>235520</v>
      </c>
      <c r="O17" s="62"/>
      <c r="P17" s="62"/>
      <c r="Q17" s="62"/>
      <c r="R17" s="62"/>
      <c r="S17" s="62"/>
      <c r="T17" s="62"/>
      <c r="U17" s="62"/>
      <c r="V17" s="62"/>
      <c r="W17" s="62"/>
      <c r="X17" s="62"/>
      <c r="Y17" s="62"/>
      <c r="Z17" s="62"/>
      <c r="AA17" s="62"/>
      <c r="AB17" s="62"/>
      <c r="AC17" s="62">
        <v>320096</v>
      </c>
      <c r="AD17" s="62"/>
      <c r="AE17" s="62"/>
      <c r="AF17" s="62"/>
      <c r="AG17" s="62">
        <v>411179</v>
      </c>
      <c r="AH17" s="62"/>
      <c r="AI17" s="62"/>
      <c r="AJ17" s="62"/>
      <c r="AK17" s="62"/>
      <c r="AL17" s="62">
        <v>30</v>
      </c>
      <c r="AM17" s="62"/>
      <c r="AN17" s="62"/>
      <c r="AO17" s="62"/>
      <c r="AP17" s="62"/>
      <c r="AQ17" s="62">
        <v>212134</v>
      </c>
      <c r="AR17" s="62"/>
      <c r="AS17" s="62">
        <v>28313</v>
      </c>
      <c r="AT17" s="62">
        <v>43075</v>
      </c>
      <c r="AU17" s="60"/>
      <c r="AV17" s="62"/>
      <c r="AW17" s="62"/>
      <c r="AX17" s="62"/>
      <c r="AY17" s="62"/>
      <c r="AZ17" s="60"/>
      <c r="BA17" s="60"/>
      <c r="BB17" s="60"/>
      <c r="BC17" s="60"/>
      <c r="BD17" s="60"/>
      <c r="BE17" s="60"/>
      <c r="BF17" s="60"/>
      <c r="BG17" s="60"/>
      <c r="BH17" s="60"/>
      <c r="BI17" s="60"/>
      <c r="BJ17" s="60"/>
      <c r="BK17" s="62"/>
      <c r="BL17" s="62"/>
      <c r="BM17" s="62"/>
      <c r="BN17" s="62"/>
      <c r="BO17" s="62"/>
      <c r="BP17" s="62"/>
      <c r="BQ17" s="62"/>
      <c r="BR17" s="62"/>
      <c r="BS17" s="62"/>
      <c r="BT17" s="62">
        <v>295674</v>
      </c>
      <c r="BU17" s="62"/>
      <c r="BV17" s="62"/>
      <c r="BW17" s="62"/>
      <c r="BX17" s="62"/>
      <c r="BY17" s="62"/>
      <c r="BZ17" s="62"/>
      <c r="CA17" s="62"/>
      <c r="CB17" s="62"/>
      <c r="CC17" s="62"/>
      <c r="CD17" s="62">
        <v>194000</v>
      </c>
      <c r="CE17" s="62"/>
      <c r="CF17" s="62"/>
      <c r="CG17" s="62">
        <v>44048</v>
      </c>
      <c r="CH17" s="62"/>
      <c r="CI17" s="62"/>
      <c r="CJ17" s="62"/>
      <c r="CK17" s="62"/>
      <c r="CL17" s="62"/>
      <c r="CM17" s="62"/>
      <c r="CN17" s="62"/>
      <c r="CO17" s="62">
        <v>26000</v>
      </c>
      <c r="CP17" s="62"/>
      <c r="CQ17" s="62"/>
      <c r="CR17" s="63">
        <v>20201</v>
      </c>
      <c r="CS17" s="62"/>
      <c r="CT17" s="62"/>
      <c r="CU17" s="63"/>
      <c r="CV17" s="60"/>
      <c r="CW17" s="60"/>
      <c r="CX17" s="93"/>
      <c r="CY17" s="93"/>
      <c r="CZ17" s="93"/>
      <c r="DA17" s="93"/>
      <c r="DB17" s="87">
        <v>113346</v>
      </c>
      <c r="DC17" s="87"/>
      <c r="DD17" s="87"/>
      <c r="DE17" s="87"/>
    </row>
    <row r="18" spans="1:109" s="3" customFormat="1" x14ac:dyDescent="0.25">
      <c r="A18" s="4">
        <v>816</v>
      </c>
      <c r="B18" s="43" t="s">
        <v>12</v>
      </c>
      <c r="C18" s="75">
        <f t="shared" si="0"/>
        <v>48185270</v>
      </c>
      <c r="D18" s="62">
        <v>43861962</v>
      </c>
      <c r="E18" s="59"/>
      <c r="F18" s="62">
        <f>61250+34529+12266+17858+4136+4675+381</f>
        <v>135095</v>
      </c>
      <c r="G18" s="115"/>
      <c r="H18" s="62"/>
      <c r="I18" s="62">
        <v>1031083</v>
      </c>
      <c r="J18" s="3">
        <v>13560</v>
      </c>
      <c r="K18" s="3">
        <v>118835</v>
      </c>
      <c r="L18" s="3">
        <v>298355</v>
      </c>
      <c r="M18" s="62">
        <v>153953</v>
      </c>
      <c r="N18" s="62">
        <v>319092</v>
      </c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>
        <v>98299</v>
      </c>
      <c r="AC18" s="62">
        <v>234</v>
      </c>
      <c r="AD18" s="62"/>
      <c r="AE18" s="62"/>
      <c r="AF18" s="62"/>
      <c r="AG18" s="62">
        <v>582791</v>
      </c>
      <c r="AH18" s="62"/>
      <c r="AI18" s="62">
        <v>471372</v>
      </c>
      <c r="AJ18" s="114"/>
      <c r="AK18" s="62"/>
      <c r="AL18" s="62">
        <v>10330</v>
      </c>
      <c r="AM18" s="62"/>
      <c r="AN18" s="62"/>
      <c r="AO18" s="62"/>
      <c r="AP18" s="62">
        <v>1142</v>
      </c>
      <c r="AQ18" s="62">
        <v>364863</v>
      </c>
      <c r="AR18" s="62"/>
      <c r="AS18" s="62">
        <v>29014</v>
      </c>
      <c r="AT18" s="62"/>
      <c r="AU18" s="60"/>
      <c r="AV18" s="62">
        <v>88625</v>
      </c>
      <c r="AW18" s="62"/>
      <c r="AX18" s="62"/>
      <c r="AY18" s="62"/>
      <c r="AZ18" s="60"/>
      <c r="BA18" s="60"/>
      <c r="BB18" s="60"/>
      <c r="BC18" s="60"/>
      <c r="BD18" s="60"/>
      <c r="BE18" s="60"/>
      <c r="BF18" s="60"/>
      <c r="BG18" s="60"/>
      <c r="BH18" s="60"/>
      <c r="BI18" s="60"/>
      <c r="BJ18" s="60"/>
      <c r="BK18" s="62"/>
      <c r="BL18" s="62"/>
      <c r="BM18" s="62"/>
      <c r="BN18" s="62"/>
      <c r="BO18" s="62"/>
      <c r="BP18" s="62"/>
      <c r="BQ18" s="62"/>
      <c r="BR18" s="62">
        <v>376103</v>
      </c>
      <c r="BS18" s="62"/>
      <c r="BT18" s="62">
        <v>1709</v>
      </c>
      <c r="BU18" s="62"/>
      <c r="BV18" s="62"/>
      <c r="BW18" s="62"/>
      <c r="BX18" s="62"/>
      <c r="BY18" s="62"/>
      <c r="BZ18" s="62"/>
      <c r="CA18" s="62"/>
      <c r="CB18" s="62"/>
      <c r="CC18" s="62"/>
      <c r="CD18" s="62"/>
      <c r="CE18" s="62"/>
      <c r="CF18" s="62"/>
      <c r="CG18" s="62">
        <v>83004</v>
      </c>
      <c r="CH18" s="62"/>
      <c r="CI18" s="62"/>
      <c r="CJ18" s="62"/>
      <c r="CK18" s="62"/>
      <c r="CL18" s="62"/>
      <c r="CM18" s="62"/>
      <c r="CN18" s="62"/>
      <c r="CO18" s="62">
        <v>26000</v>
      </c>
      <c r="CP18" s="62"/>
      <c r="CQ18" s="62"/>
      <c r="CR18" s="63">
        <v>20554</v>
      </c>
      <c r="CS18" s="62"/>
      <c r="CT18" s="62"/>
      <c r="CU18" s="63"/>
      <c r="CV18" s="60"/>
      <c r="CW18" s="60"/>
      <c r="CX18" s="93"/>
      <c r="CY18" s="93"/>
      <c r="CZ18" s="93"/>
      <c r="DA18" s="93"/>
      <c r="DB18" s="87">
        <v>99295</v>
      </c>
      <c r="DC18" s="87"/>
      <c r="DD18" s="87"/>
      <c r="DE18" s="87"/>
    </row>
    <row r="19" spans="1:109" s="3" customFormat="1" x14ac:dyDescent="0.25">
      <c r="A19" s="4">
        <v>818</v>
      </c>
      <c r="B19" s="43" t="s">
        <v>13</v>
      </c>
      <c r="C19" s="75">
        <f t="shared" si="0"/>
        <v>173660719</v>
      </c>
      <c r="D19" s="62">
        <v>166186516</v>
      </c>
      <c r="E19" s="59"/>
      <c r="F19" s="62">
        <f>24906+26334+21598</f>
        <v>72838</v>
      </c>
      <c r="G19" s="115"/>
      <c r="H19" s="62"/>
      <c r="I19" s="62"/>
      <c r="J19" s="3">
        <v>10938</v>
      </c>
      <c r="K19" s="3">
        <v>3</v>
      </c>
      <c r="L19" s="3">
        <v>2224297</v>
      </c>
      <c r="M19" s="62">
        <v>609342</v>
      </c>
      <c r="N19" s="62">
        <v>691789</v>
      </c>
      <c r="O19" s="62"/>
      <c r="P19" s="62"/>
      <c r="Q19" s="62">
        <v>1250</v>
      </c>
      <c r="R19" s="62"/>
      <c r="S19" s="62"/>
      <c r="T19" s="62"/>
      <c r="U19" s="62"/>
      <c r="V19" s="62"/>
      <c r="W19" s="62"/>
      <c r="X19" s="62"/>
      <c r="Y19" s="62"/>
      <c r="Z19" s="62"/>
      <c r="AA19" s="62"/>
      <c r="AB19" s="62"/>
      <c r="AC19" s="62">
        <v>19438</v>
      </c>
      <c r="AD19" s="62"/>
      <c r="AE19" s="62"/>
      <c r="AF19" s="62"/>
      <c r="AG19" s="62">
        <v>1439012</v>
      </c>
      <c r="AH19" s="62"/>
      <c r="AI19" s="62">
        <v>449466</v>
      </c>
      <c r="AJ19" s="114"/>
      <c r="AK19" s="62"/>
      <c r="AL19" s="62"/>
      <c r="AM19" s="62"/>
      <c r="AN19" s="62"/>
      <c r="AO19" s="62"/>
      <c r="AP19" s="62"/>
      <c r="AQ19" s="62">
        <v>1244033</v>
      </c>
      <c r="AR19" s="62"/>
      <c r="AS19" s="62"/>
      <c r="AT19" s="62">
        <v>149737</v>
      </c>
      <c r="AU19" s="60"/>
      <c r="AV19" s="62">
        <v>39582</v>
      </c>
      <c r="AW19" s="62"/>
      <c r="AX19" s="62"/>
      <c r="AY19" s="62"/>
      <c r="AZ19" s="60"/>
      <c r="BA19" s="60"/>
      <c r="BB19" s="60"/>
      <c r="BC19" s="60"/>
      <c r="BD19" s="60"/>
      <c r="BE19" s="60"/>
      <c r="BF19" s="60"/>
      <c r="BG19" s="60"/>
      <c r="BH19" s="60"/>
      <c r="BI19" s="60"/>
      <c r="BJ19" s="60"/>
      <c r="BK19" s="62"/>
      <c r="BL19" s="62"/>
      <c r="BM19" s="62"/>
      <c r="BN19" s="62"/>
      <c r="BO19" s="62"/>
      <c r="BP19" s="62"/>
      <c r="BQ19" s="62"/>
      <c r="BR19" s="62"/>
      <c r="BS19" s="62"/>
      <c r="BT19" s="62"/>
      <c r="BU19" s="62"/>
      <c r="BV19" s="62"/>
      <c r="BW19" s="62"/>
      <c r="BX19" s="62"/>
      <c r="BY19" s="62"/>
      <c r="BZ19" s="62"/>
      <c r="CA19" s="62"/>
      <c r="CB19" s="62"/>
      <c r="CC19" s="62"/>
      <c r="CD19" s="62"/>
      <c r="CE19" s="62"/>
      <c r="CF19" s="62"/>
      <c r="CG19" s="62">
        <v>211526</v>
      </c>
      <c r="CH19" s="62"/>
      <c r="CI19" s="62"/>
      <c r="CJ19" s="62"/>
      <c r="CK19" s="62"/>
      <c r="CL19" s="62"/>
      <c r="CM19" s="62"/>
      <c r="CN19" s="62"/>
      <c r="CO19" s="62">
        <v>100000</v>
      </c>
      <c r="CP19" s="62"/>
      <c r="CQ19" s="62"/>
      <c r="CR19" s="63">
        <v>42833</v>
      </c>
      <c r="CS19" s="62"/>
      <c r="CT19" s="62"/>
      <c r="CU19" s="63"/>
      <c r="CV19" s="60"/>
      <c r="CW19" s="60"/>
      <c r="CX19" s="93"/>
      <c r="CY19" s="93"/>
      <c r="CZ19" s="93"/>
      <c r="DA19" s="93"/>
      <c r="DB19" s="87">
        <v>168119</v>
      </c>
      <c r="DC19" s="87"/>
      <c r="DD19" s="87"/>
      <c r="DE19" s="87"/>
    </row>
    <row r="20" spans="1:109" s="3" customFormat="1" x14ac:dyDescent="0.25">
      <c r="A20" s="4">
        <v>820</v>
      </c>
      <c r="B20" s="43" t="s">
        <v>14</v>
      </c>
      <c r="C20" s="75">
        <f t="shared" si="0"/>
        <v>33930712</v>
      </c>
      <c r="D20" s="62">
        <v>30930167</v>
      </c>
      <c r="E20" s="59"/>
      <c r="F20" s="62">
        <v>4356</v>
      </c>
      <c r="G20" s="60"/>
      <c r="H20" s="62"/>
      <c r="I20" s="62">
        <v>723252</v>
      </c>
      <c r="J20" s="3">
        <v>117</v>
      </c>
      <c r="K20" s="3">
        <v>31216</v>
      </c>
      <c r="L20" s="3">
        <v>225814</v>
      </c>
      <c r="M20" s="62">
        <v>30015</v>
      </c>
      <c r="N20" s="62">
        <v>216527</v>
      </c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2"/>
      <c r="AA20" s="62"/>
      <c r="AB20" s="62">
        <v>65543</v>
      </c>
      <c r="AC20" s="62">
        <v>18517</v>
      </c>
      <c r="AD20" s="62"/>
      <c r="AE20" s="62"/>
      <c r="AF20" s="62"/>
      <c r="AG20" s="62">
        <v>293078</v>
      </c>
      <c r="AH20" s="62"/>
      <c r="AI20" s="62">
        <v>820630</v>
      </c>
      <c r="AJ20" s="114"/>
      <c r="AK20" s="62"/>
      <c r="AL20" s="62"/>
      <c r="AM20" s="62"/>
      <c r="AN20" s="62"/>
      <c r="AO20" s="62"/>
      <c r="AP20" s="62"/>
      <c r="AQ20" s="62">
        <v>81577</v>
      </c>
      <c r="AR20" s="62"/>
      <c r="AS20" s="62">
        <v>6840</v>
      </c>
      <c r="AT20" s="62"/>
      <c r="AU20" s="60"/>
      <c r="AV20" s="62">
        <v>150372</v>
      </c>
      <c r="AW20" s="62"/>
      <c r="AX20" s="62">
        <v>86790</v>
      </c>
      <c r="AY20" s="62"/>
      <c r="AZ20" s="60"/>
      <c r="BA20" s="60"/>
      <c r="BB20" s="60"/>
      <c r="BC20" s="60"/>
      <c r="BD20" s="60">
        <v>146255</v>
      </c>
      <c r="BE20" s="60"/>
      <c r="BF20" s="60"/>
      <c r="BG20" s="60"/>
      <c r="BH20" s="60"/>
      <c r="BI20" s="60"/>
      <c r="BJ20" s="60"/>
      <c r="BK20" s="62"/>
      <c r="BL20" s="62"/>
      <c r="BM20" s="62"/>
      <c r="BN20" s="62"/>
      <c r="BO20" s="62"/>
      <c r="BP20" s="62"/>
      <c r="BQ20" s="62"/>
      <c r="BR20" s="62"/>
      <c r="BS20" s="62"/>
      <c r="BT20" s="62"/>
      <c r="BU20" s="62">
        <v>2493</v>
      </c>
      <c r="BV20" s="62"/>
      <c r="BW20" s="62"/>
      <c r="BX20" s="62"/>
      <c r="BY20" s="62"/>
      <c r="BZ20" s="62"/>
      <c r="CA20" s="62"/>
      <c r="CB20" s="62"/>
      <c r="CC20" s="62"/>
      <c r="CD20" s="62"/>
      <c r="CE20" s="62"/>
      <c r="CF20" s="62"/>
      <c r="CG20" s="62">
        <v>13132</v>
      </c>
      <c r="CH20" s="62"/>
      <c r="CI20" s="62"/>
      <c r="CJ20" s="62"/>
      <c r="CK20" s="62"/>
      <c r="CL20" s="62"/>
      <c r="CM20" s="62"/>
      <c r="CN20" s="62"/>
      <c r="CO20" s="62">
        <v>26000</v>
      </c>
      <c r="CP20" s="62"/>
      <c r="CQ20" s="62"/>
      <c r="CR20" s="63">
        <v>17657</v>
      </c>
      <c r="CS20" s="62"/>
      <c r="CT20" s="62"/>
      <c r="CU20" s="63"/>
      <c r="CV20" s="60"/>
      <c r="CW20" s="60"/>
      <c r="CX20" s="93"/>
      <c r="CY20" s="93"/>
      <c r="CZ20" s="93"/>
      <c r="DA20" s="93"/>
      <c r="DB20" s="87">
        <v>40364</v>
      </c>
      <c r="DC20" s="87"/>
      <c r="DD20" s="87"/>
      <c r="DE20" s="87"/>
    </row>
    <row r="21" spans="1:109" s="3" customFormat="1" x14ac:dyDescent="0.25">
      <c r="A21" s="4">
        <v>858</v>
      </c>
      <c r="B21" s="43" t="s">
        <v>15</v>
      </c>
      <c r="C21" s="75">
        <f t="shared" si="0"/>
        <v>35650867</v>
      </c>
      <c r="D21" s="62">
        <v>32738914</v>
      </c>
      <c r="E21" s="59"/>
      <c r="F21" s="62"/>
      <c r="G21" s="60"/>
      <c r="H21" s="62"/>
      <c r="I21" s="62">
        <v>1484505</v>
      </c>
      <c r="J21" s="3">
        <v>8643</v>
      </c>
      <c r="M21" s="62">
        <v>85203</v>
      </c>
      <c r="N21" s="62">
        <v>209774</v>
      </c>
      <c r="O21" s="62"/>
      <c r="P21" s="62"/>
      <c r="Q21" s="62"/>
      <c r="R21" s="62"/>
      <c r="S21" s="62"/>
      <c r="T21" s="62"/>
      <c r="U21" s="62"/>
      <c r="V21" s="62"/>
      <c r="W21" s="62"/>
      <c r="X21" s="62"/>
      <c r="Y21" s="62"/>
      <c r="Z21" s="62"/>
      <c r="AA21" s="62"/>
      <c r="AB21" s="62"/>
      <c r="AC21" s="62">
        <v>788</v>
      </c>
      <c r="AD21" s="62"/>
      <c r="AE21" s="62"/>
      <c r="AF21" s="62"/>
      <c r="AG21" s="62">
        <v>403884</v>
      </c>
      <c r="AH21" s="62"/>
      <c r="AI21" s="62">
        <v>371783</v>
      </c>
      <c r="AJ21" s="114"/>
      <c r="AK21" s="62"/>
      <c r="AL21" s="62"/>
      <c r="AM21" s="62"/>
      <c r="AN21" s="62"/>
      <c r="AO21" s="62"/>
      <c r="AP21" s="62"/>
      <c r="AQ21" s="62">
        <v>187763</v>
      </c>
      <c r="AR21" s="62"/>
      <c r="AS21" s="62"/>
      <c r="AT21" s="62"/>
      <c r="AU21" s="60"/>
      <c r="AV21" s="62"/>
      <c r="AW21" s="62"/>
      <c r="AX21" s="62"/>
      <c r="AY21" s="62"/>
      <c r="AZ21" s="60"/>
      <c r="BA21" s="60"/>
      <c r="BB21" s="60"/>
      <c r="BC21" s="60"/>
      <c r="BD21" s="60"/>
      <c r="BE21" s="60"/>
      <c r="BF21" s="60"/>
      <c r="BG21" s="60"/>
      <c r="BH21" s="60"/>
      <c r="BI21" s="60"/>
      <c r="BJ21" s="60"/>
      <c r="BK21" s="62"/>
      <c r="BL21" s="62"/>
      <c r="BM21" s="62"/>
      <c r="BN21" s="62"/>
      <c r="BO21" s="62"/>
      <c r="BP21" s="62"/>
      <c r="BQ21" s="62"/>
      <c r="BR21" s="62"/>
      <c r="BS21" s="62"/>
      <c r="BT21" s="62">
        <v>6500</v>
      </c>
      <c r="BU21" s="62"/>
      <c r="BV21" s="62"/>
      <c r="BW21" s="62"/>
      <c r="BX21" s="62"/>
      <c r="BY21" s="62"/>
      <c r="BZ21" s="62"/>
      <c r="CA21" s="62"/>
      <c r="CB21" s="62"/>
      <c r="CC21" s="62"/>
      <c r="CD21" s="62"/>
      <c r="CE21" s="62"/>
      <c r="CF21" s="62"/>
      <c r="CG21" s="62">
        <v>40196</v>
      </c>
      <c r="CH21" s="62"/>
      <c r="CI21" s="62"/>
      <c r="CJ21" s="62"/>
      <c r="CK21" s="62"/>
      <c r="CL21" s="62"/>
      <c r="CM21" s="62"/>
      <c r="CN21" s="62"/>
      <c r="CO21" s="62">
        <v>26000</v>
      </c>
      <c r="CP21" s="62"/>
      <c r="CQ21" s="62"/>
      <c r="CR21" s="63">
        <v>18339</v>
      </c>
      <c r="CS21" s="62"/>
      <c r="CT21" s="62"/>
      <c r="CU21" s="63"/>
      <c r="CV21" s="60"/>
      <c r="CW21" s="60"/>
      <c r="CX21" s="93"/>
      <c r="CY21" s="93"/>
      <c r="CZ21" s="93"/>
      <c r="DA21" s="93"/>
      <c r="DB21" s="87">
        <v>68575</v>
      </c>
      <c r="DC21" s="87"/>
      <c r="DD21" s="87"/>
      <c r="DE21" s="87"/>
    </row>
    <row r="22" spans="1:109" s="3" customFormat="1" x14ac:dyDescent="0.25">
      <c r="A22" s="4">
        <v>822</v>
      </c>
      <c r="B22" s="43" t="s">
        <v>16</v>
      </c>
      <c r="C22" s="75">
        <f t="shared" si="0"/>
        <v>26784767</v>
      </c>
      <c r="D22" s="62">
        <v>23967865</v>
      </c>
      <c r="E22" s="59"/>
      <c r="F22" s="62">
        <f>316+628+5267+196+284</f>
        <v>6691</v>
      </c>
      <c r="G22" s="60"/>
      <c r="H22" s="62"/>
      <c r="I22" s="62">
        <v>595726</v>
      </c>
      <c r="J22" s="3">
        <v>37506</v>
      </c>
      <c r="K22" s="3">
        <v>20658</v>
      </c>
      <c r="L22" s="3">
        <v>212348</v>
      </c>
      <c r="M22" s="62">
        <v>29465</v>
      </c>
      <c r="N22" s="62">
        <v>83150</v>
      </c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  <c r="AA22" s="62"/>
      <c r="AB22" s="62"/>
      <c r="AC22" s="62">
        <v>196539</v>
      </c>
      <c r="AD22" s="62"/>
      <c r="AE22" s="62"/>
      <c r="AF22" s="62"/>
      <c r="AG22" s="62">
        <v>300344</v>
      </c>
      <c r="AH22" s="62"/>
      <c r="AI22" s="62">
        <v>605400</v>
      </c>
      <c r="AK22" s="62"/>
      <c r="AL22" s="62"/>
      <c r="AM22" s="62"/>
      <c r="AN22" s="62"/>
      <c r="AO22" s="62"/>
      <c r="AP22" s="62"/>
      <c r="AQ22" s="62">
        <v>105865</v>
      </c>
      <c r="AR22" s="62"/>
      <c r="AS22" s="62">
        <v>8779</v>
      </c>
      <c r="AT22" s="62"/>
      <c r="AU22" s="60"/>
      <c r="AV22" s="62">
        <v>168944</v>
      </c>
      <c r="AW22" s="62"/>
      <c r="AX22" s="62">
        <v>84472</v>
      </c>
      <c r="AY22" s="62"/>
      <c r="AZ22" s="60"/>
      <c r="BA22" s="60"/>
      <c r="BB22" s="60"/>
      <c r="BC22" s="60"/>
      <c r="BD22" s="60"/>
      <c r="BE22" s="60"/>
      <c r="BF22" s="60"/>
      <c r="BG22" s="60"/>
      <c r="BH22" s="60"/>
      <c r="BI22" s="60"/>
      <c r="BJ22" s="60"/>
      <c r="BK22" s="62"/>
      <c r="BL22" s="62"/>
      <c r="BM22" s="62"/>
      <c r="BN22" s="62"/>
      <c r="BO22" s="62"/>
      <c r="BP22" s="62"/>
      <c r="BQ22" s="62"/>
      <c r="BR22" s="62"/>
      <c r="BS22" s="62"/>
      <c r="BT22" s="62"/>
      <c r="BU22" s="62"/>
      <c r="BV22" s="62"/>
      <c r="BW22" s="62"/>
      <c r="BX22" s="62"/>
      <c r="BY22" s="62"/>
      <c r="BZ22" s="62"/>
      <c r="CA22" s="62"/>
      <c r="CB22" s="62"/>
      <c r="CC22" s="62"/>
      <c r="CD22" s="62">
        <v>194000</v>
      </c>
      <c r="CE22" s="62"/>
      <c r="CF22" s="62"/>
      <c r="CG22" s="62">
        <v>39786</v>
      </c>
      <c r="CH22" s="62"/>
      <c r="CI22" s="62"/>
      <c r="CJ22" s="62"/>
      <c r="CK22" s="62"/>
      <c r="CL22" s="62"/>
      <c r="CM22" s="62"/>
      <c r="CN22" s="62"/>
      <c r="CO22" s="62">
        <v>26000</v>
      </c>
      <c r="CP22" s="62"/>
      <c r="CQ22" s="62"/>
      <c r="CR22" s="63">
        <v>16501</v>
      </c>
      <c r="CS22" s="62"/>
      <c r="CT22" s="62"/>
      <c r="CU22" s="63"/>
      <c r="CV22" s="60"/>
      <c r="CW22" s="60"/>
      <c r="CX22" s="93"/>
      <c r="CY22" s="93"/>
      <c r="CZ22" s="93"/>
      <c r="DA22" s="93"/>
      <c r="DB22" s="87">
        <v>84728</v>
      </c>
      <c r="DC22" s="87"/>
      <c r="DD22" s="87"/>
      <c r="DE22" s="87"/>
    </row>
    <row r="23" spans="1:109" s="3" customFormat="1" x14ac:dyDescent="0.25">
      <c r="A23" s="4">
        <v>824</v>
      </c>
      <c r="B23" s="43" t="s">
        <v>17</v>
      </c>
      <c r="C23" s="75">
        <f t="shared" si="0"/>
        <v>29853272</v>
      </c>
      <c r="D23" s="62">
        <v>27846897</v>
      </c>
      <c r="E23" s="59"/>
      <c r="F23" s="62">
        <f>392</f>
        <v>392</v>
      </c>
      <c r="G23" s="60"/>
      <c r="H23" s="62"/>
      <c r="I23" s="62">
        <v>297372</v>
      </c>
      <c r="K23" s="3">
        <v>1897</v>
      </c>
      <c r="L23" s="3">
        <v>1461</v>
      </c>
      <c r="M23" s="62">
        <v>88427</v>
      </c>
      <c r="N23" s="62">
        <v>184449</v>
      </c>
      <c r="O23" s="62"/>
      <c r="P23" s="62"/>
      <c r="Q23" s="62"/>
      <c r="R23" s="62"/>
      <c r="S23" s="62"/>
      <c r="T23" s="62"/>
      <c r="U23" s="62"/>
      <c r="V23" s="62"/>
      <c r="W23" s="62"/>
      <c r="X23" s="62"/>
      <c r="Y23" s="62"/>
      <c r="Z23" s="62"/>
      <c r="AA23" s="62"/>
      <c r="AB23" s="62"/>
      <c r="AC23" s="62">
        <v>155600</v>
      </c>
      <c r="AD23" s="62"/>
      <c r="AE23" s="62"/>
      <c r="AF23" s="62"/>
      <c r="AG23" s="62">
        <v>358597</v>
      </c>
      <c r="AH23" s="62"/>
      <c r="AI23" s="62">
        <v>421305</v>
      </c>
      <c r="AJ23" s="114"/>
      <c r="AK23" s="62"/>
      <c r="AL23" s="62">
        <v>4153</v>
      </c>
      <c r="AM23" s="62"/>
      <c r="AN23" s="62"/>
      <c r="AO23" s="62"/>
      <c r="AP23" s="62"/>
      <c r="AQ23" s="62">
        <v>180691</v>
      </c>
      <c r="AR23" s="62"/>
      <c r="AS23" s="62"/>
      <c r="AT23" s="62"/>
      <c r="AU23" s="60"/>
      <c r="AV23" s="62">
        <v>46580</v>
      </c>
      <c r="AW23" s="62"/>
      <c r="AX23" s="62">
        <v>47896</v>
      </c>
      <c r="AY23" s="62"/>
      <c r="AZ23" s="60"/>
      <c r="BA23" s="60"/>
      <c r="BB23" s="60"/>
      <c r="BC23" s="60"/>
      <c r="BD23" s="60"/>
      <c r="BE23" s="60"/>
      <c r="BF23" s="60"/>
      <c r="BG23" s="60"/>
      <c r="BH23" s="60"/>
      <c r="BI23" s="60"/>
      <c r="BJ23" s="60"/>
      <c r="BK23" s="62"/>
      <c r="BL23" s="62"/>
      <c r="BM23" s="62"/>
      <c r="BN23" s="62"/>
      <c r="BO23" s="62"/>
      <c r="BP23" s="62"/>
      <c r="BQ23" s="62"/>
      <c r="BR23" s="62"/>
      <c r="BS23" s="62"/>
      <c r="BT23" s="62"/>
      <c r="BU23" s="62"/>
      <c r="BV23" s="62"/>
      <c r="BW23" s="62"/>
      <c r="BX23" s="62"/>
      <c r="BY23" s="62"/>
      <c r="BZ23" s="62"/>
      <c r="CA23" s="62"/>
      <c r="CB23" s="62"/>
      <c r="CC23" s="62"/>
      <c r="CD23" s="62"/>
      <c r="CE23" s="62"/>
      <c r="CF23" s="62"/>
      <c r="CG23" s="62">
        <v>51119</v>
      </c>
      <c r="CH23" s="62"/>
      <c r="CI23" s="62"/>
      <c r="CJ23" s="62"/>
      <c r="CK23" s="62"/>
      <c r="CL23" s="62"/>
      <c r="CM23" s="62"/>
      <c r="CN23" s="62"/>
      <c r="CO23" s="62">
        <v>26000</v>
      </c>
      <c r="CP23" s="62"/>
      <c r="CQ23" s="62"/>
      <c r="CR23" s="63">
        <v>17158</v>
      </c>
      <c r="CS23" s="62"/>
      <c r="CT23" s="62"/>
      <c r="CU23" s="63"/>
      <c r="CV23" s="60"/>
      <c r="CW23" s="60"/>
      <c r="CX23" s="93"/>
      <c r="CY23" s="93"/>
      <c r="CZ23" s="93"/>
      <c r="DA23" s="93"/>
      <c r="DB23" s="87">
        <v>123278</v>
      </c>
      <c r="DC23" s="87"/>
      <c r="DD23" s="87"/>
      <c r="DE23" s="87"/>
    </row>
    <row r="24" spans="1:109" s="3" customFormat="1" x14ac:dyDescent="0.25">
      <c r="A24" s="4">
        <v>826</v>
      </c>
      <c r="B24" s="43" t="s">
        <v>111</v>
      </c>
      <c r="C24" s="75">
        <f t="shared" si="0"/>
        <v>38488069</v>
      </c>
      <c r="D24" s="62">
        <v>36251347</v>
      </c>
      <c r="E24" s="59"/>
      <c r="F24" s="62">
        <f>58111+18837+14300+880+7040+1815+12100+1483</f>
        <v>114566</v>
      </c>
      <c r="G24" s="60"/>
      <c r="H24" s="62"/>
      <c r="I24" s="62"/>
      <c r="M24" s="62">
        <v>146733</v>
      </c>
      <c r="N24" s="62">
        <v>346527</v>
      </c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62">
        <v>79580</v>
      </c>
      <c r="AC24" s="62">
        <v>3091</v>
      </c>
      <c r="AD24" s="62"/>
      <c r="AE24" s="62"/>
      <c r="AF24" s="62"/>
      <c r="AG24" s="62">
        <v>405200</v>
      </c>
      <c r="AH24" s="62"/>
      <c r="AI24" s="62">
        <v>462704</v>
      </c>
      <c r="AJ24" s="114"/>
      <c r="AK24" s="62"/>
      <c r="AL24" s="62"/>
      <c r="AM24" s="62"/>
      <c r="AN24" s="62"/>
      <c r="AO24" s="62"/>
      <c r="AP24" s="62"/>
      <c r="AQ24" s="62">
        <v>275515</v>
      </c>
      <c r="AR24" s="62"/>
      <c r="AS24" s="62">
        <v>33058</v>
      </c>
      <c r="AT24" s="62">
        <v>40935</v>
      </c>
      <c r="AU24" s="60"/>
      <c r="AV24" s="62">
        <v>126000</v>
      </c>
      <c r="AW24" s="62"/>
      <c r="AX24" s="62"/>
      <c r="AY24" s="62"/>
      <c r="AZ24" s="60"/>
      <c r="BA24" s="60"/>
      <c r="BB24" s="60"/>
      <c r="BC24" s="60"/>
      <c r="BD24" s="60"/>
      <c r="BE24" s="60"/>
      <c r="BF24" s="60"/>
      <c r="BG24" s="60"/>
      <c r="BH24" s="60"/>
      <c r="BI24" s="60"/>
      <c r="BJ24" s="60"/>
      <c r="BK24" s="62"/>
      <c r="BL24" s="62"/>
      <c r="BM24" s="62"/>
      <c r="BN24" s="62"/>
      <c r="BO24" s="62"/>
      <c r="BP24" s="62"/>
      <c r="BQ24" s="62"/>
      <c r="BR24" s="62"/>
      <c r="BS24" s="62"/>
      <c r="BT24" s="62">
        <v>679</v>
      </c>
      <c r="BU24" s="62"/>
      <c r="BV24" s="62"/>
      <c r="BW24" s="62"/>
      <c r="BX24" s="62"/>
      <c r="BY24" s="62"/>
      <c r="BZ24" s="62"/>
      <c r="CA24" s="62"/>
      <c r="CB24" s="62"/>
      <c r="CC24" s="62"/>
      <c r="CD24" s="62"/>
      <c r="CE24" s="62"/>
      <c r="CF24" s="62"/>
      <c r="CG24" s="62">
        <v>62490</v>
      </c>
      <c r="CH24" s="62"/>
      <c r="CI24" s="62"/>
      <c r="CJ24" s="62"/>
      <c r="CK24" s="62"/>
      <c r="CL24" s="62"/>
      <c r="CM24" s="62"/>
      <c r="CN24" s="62"/>
      <c r="CO24" s="62">
        <v>26000</v>
      </c>
      <c r="CP24" s="62">
        <v>14</v>
      </c>
      <c r="CQ24" s="62"/>
      <c r="CR24" s="63">
        <v>18805</v>
      </c>
      <c r="CS24" s="62"/>
      <c r="CT24" s="62"/>
      <c r="CU24" s="63"/>
      <c r="CV24" s="60"/>
      <c r="CW24" s="60"/>
      <c r="CX24" s="93"/>
      <c r="CY24" s="93"/>
      <c r="CZ24" s="93"/>
      <c r="DA24" s="93"/>
      <c r="DB24" s="87">
        <v>94825</v>
      </c>
      <c r="DC24" s="87"/>
      <c r="DD24" s="87"/>
      <c r="DE24" s="87"/>
    </row>
    <row r="25" spans="1:109" s="3" customFormat="1" x14ac:dyDescent="0.25">
      <c r="A25" s="4">
        <v>828</v>
      </c>
      <c r="B25" s="43" t="s">
        <v>18</v>
      </c>
      <c r="C25" s="75">
        <f t="shared" si="0"/>
        <v>48294031</v>
      </c>
      <c r="D25" s="62">
        <v>46026300</v>
      </c>
      <c r="E25" s="59"/>
      <c r="F25" s="62">
        <f>28073+4376+14382+9967+5280+31095+5255</f>
        <v>98428</v>
      </c>
      <c r="G25" s="60"/>
      <c r="H25" s="62"/>
      <c r="I25" s="62">
        <v>207710</v>
      </c>
      <c r="J25" s="3">
        <v>3664</v>
      </c>
      <c r="M25" s="62">
        <v>142876</v>
      </c>
      <c r="N25" s="62">
        <v>220326</v>
      </c>
      <c r="O25" s="62"/>
      <c r="P25" s="62"/>
      <c r="Q25" s="62"/>
      <c r="R25" s="62"/>
      <c r="S25" s="62"/>
      <c r="T25" s="62"/>
      <c r="U25" s="62"/>
      <c r="V25" s="62"/>
      <c r="W25" s="62"/>
      <c r="X25" s="62"/>
      <c r="Y25" s="62"/>
      <c r="Z25" s="62"/>
      <c r="AA25" s="62"/>
      <c r="AB25" s="62"/>
      <c r="AC25" s="62">
        <v>481376</v>
      </c>
      <c r="AD25" s="62"/>
      <c r="AE25" s="62"/>
      <c r="AF25" s="62"/>
      <c r="AG25" s="62">
        <v>496267</v>
      </c>
      <c r="AH25" s="62"/>
      <c r="AI25" s="62">
        <v>28598</v>
      </c>
      <c r="AJ25" s="114"/>
      <c r="AK25" s="62"/>
      <c r="AL25" s="62"/>
      <c r="AM25" s="62"/>
      <c r="AN25" s="62"/>
      <c r="AO25" s="62"/>
      <c r="AP25" s="62"/>
      <c r="AQ25" s="62">
        <v>272542</v>
      </c>
      <c r="AR25" s="62"/>
      <c r="AS25" s="62"/>
      <c r="AT25" s="62"/>
      <c r="AU25" s="60"/>
      <c r="AV25" s="62">
        <v>45545</v>
      </c>
      <c r="AW25" s="62"/>
      <c r="AX25" s="62"/>
      <c r="AY25" s="62"/>
      <c r="AZ25" s="60"/>
      <c r="BA25" s="60"/>
      <c r="BB25" s="60"/>
      <c r="BC25" s="60"/>
      <c r="BD25" s="60"/>
      <c r="BE25" s="60"/>
      <c r="BF25" s="60"/>
      <c r="BG25" s="60"/>
      <c r="BH25" s="60"/>
      <c r="BI25" s="60"/>
      <c r="BJ25" s="60"/>
      <c r="BK25" s="62"/>
      <c r="BL25" s="62"/>
      <c r="BM25" s="62"/>
      <c r="BN25" s="62"/>
      <c r="BO25" s="62"/>
      <c r="BP25" s="62"/>
      <c r="BQ25" s="62"/>
      <c r="BR25" s="62">
        <v>62468</v>
      </c>
      <c r="BS25" s="62"/>
      <c r="BT25" s="62"/>
      <c r="BU25" s="62"/>
      <c r="BV25" s="62"/>
      <c r="BW25" s="62"/>
      <c r="BX25" s="62"/>
      <c r="BY25" s="62"/>
      <c r="BZ25" s="62"/>
      <c r="CA25" s="62"/>
      <c r="CB25" s="62"/>
      <c r="CC25" s="62"/>
      <c r="CD25" s="62"/>
      <c r="CE25" s="62"/>
      <c r="CF25" s="62"/>
      <c r="CG25" s="62">
        <v>44314</v>
      </c>
      <c r="CH25" s="62"/>
      <c r="CI25" s="62"/>
      <c r="CJ25" s="62"/>
      <c r="CK25" s="62"/>
      <c r="CL25" s="62"/>
      <c r="CM25" s="62"/>
      <c r="CN25" s="62"/>
      <c r="CO25" s="62">
        <v>26000</v>
      </c>
      <c r="CP25" s="62"/>
      <c r="CQ25" s="62"/>
      <c r="CR25" s="63">
        <v>20618</v>
      </c>
      <c r="CS25" s="62"/>
      <c r="CT25" s="62"/>
      <c r="CU25" s="63"/>
      <c r="CV25" s="60"/>
      <c r="CW25" s="60"/>
      <c r="CX25" s="93"/>
      <c r="CY25" s="93"/>
      <c r="CZ25" s="93"/>
      <c r="DA25" s="93"/>
      <c r="DB25" s="87">
        <v>116999</v>
      </c>
      <c r="DC25" s="87"/>
      <c r="DD25" s="87"/>
      <c r="DE25" s="87"/>
    </row>
    <row r="26" spans="1:109" s="3" customFormat="1" x14ac:dyDescent="0.25">
      <c r="A26" s="4">
        <v>830</v>
      </c>
      <c r="B26" s="43" t="s">
        <v>19</v>
      </c>
      <c r="C26" s="75">
        <f t="shared" si="0"/>
        <v>19794173</v>
      </c>
      <c r="D26" s="62">
        <v>17017347</v>
      </c>
      <c r="E26" s="59"/>
      <c r="F26" s="62"/>
      <c r="G26" s="60"/>
      <c r="H26" s="62"/>
      <c r="I26" s="62">
        <v>448225</v>
      </c>
      <c r="J26" s="3">
        <v>28947</v>
      </c>
      <c r="L26" s="3">
        <v>25019</v>
      </c>
      <c r="M26" s="62">
        <v>80321</v>
      </c>
      <c r="N26" s="62">
        <v>170520</v>
      </c>
      <c r="O26" s="62"/>
      <c r="P26" s="62"/>
      <c r="Q26" s="62"/>
      <c r="R26" s="62"/>
      <c r="S26" s="62"/>
      <c r="T26" s="62"/>
      <c r="U26" s="62"/>
      <c r="V26" s="62"/>
      <c r="W26" s="62"/>
      <c r="X26" s="62"/>
      <c r="Y26" s="62"/>
      <c r="Z26" s="62"/>
      <c r="AA26" s="62"/>
      <c r="AB26" s="62">
        <v>43774</v>
      </c>
      <c r="AC26" s="62">
        <v>1099</v>
      </c>
      <c r="AD26" s="62"/>
      <c r="AE26" s="62"/>
      <c r="AF26" s="62"/>
      <c r="AG26" s="62">
        <v>237369</v>
      </c>
      <c r="AH26" s="62"/>
      <c r="AI26" s="62">
        <v>971988</v>
      </c>
      <c r="AJ26" s="114"/>
      <c r="AK26" s="62"/>
      <c r="AL26" s="62"/>
      <c r="AM26" s="62"/>
      <c r="AN26" s="62"/>
      <c r="AO26" s="62"/>
      <c r="AP26" s="62"/>
      <c r="AQ26" s="62">
        <v>140005</v>
      </c>
      <c r="AR26" s="62"/>
      <c r="AS26" s="62"/>
      <c r="AT26" s="62"/>
      <c r="AU26" s="60"/>
      <c r="AV26" s="62">
        <v>180160</v>
      </c>
      <c r="AW26" s="62"/>
      <c r="AX26" s="62"/>
      <c r="AY26" s="62"/>
      <c r="AZ26" s="60"/>
      <c r="BA26" s="60"/>
      <c r="BB26" s="60"/>
      <c r="BC26" s="60"/>
      <c r="BD26" s="60">
        <f>143849+139685</f>
        <v>283534</v>
      </c>
      <c r="BE26" s="60"/>
      <c r="BF26" s="60"/>
      <c r="BG26" s="60"/>
      <c r="BH26" s="60"/>
      <c r="BI26" s="60"/>
      <c r="BJ26" s="60"/>
      <c r="BK26" s="62"/>
      <c r="BL26" s="62"/>
      <c r="BM26" s="62"/>
      <c r="BN26" s="62"/>
      <c r="BO26" s="62"/>
      <c r="BP26" s="62"/>
      <c r="BQ26" s="62"/>
      <c r="BR26" s="62"/>
      <c r="BS26" s="62"/>
      <c r="BT26" s="62"/>
      <c r="BU26" s="62"/>
      <c r="BV26" s="62"/>
      <c r="BW26" s="62"/>
      <c r="BX26" s="62"/>
      <c r="BY26" s="62"/>
      <c r="BZ26" s="62"/>
      <c r="CA26" s="62"/>
      <c r="CB26" s="62"/>
      <c r="CC26" s="62"/>
      <c r="CD26" s="62"/>
      <c r="CE26" s="62"/>
      <c r="CF26" s="62"/>
      <c r="CG26" s="62">
        <v>30611</v>
      </c>
      <c r="CH26" s="62"/>
      <c r="CI26" s="62"/>
      <c r="CJ26" s="62"/>
      <c r="CK26" s="62"/>
      <c r="CL26" s="62"/>
      <c r="CM26" s="62"/>
      <c r="CN26" s="62"/>
      <c r="CO26" s="62">
        <v>26000</v>
      </c>
      <c r="CP26" s="62"/>
      <c r="CQ26" s="62"/>
      <c r="CR26" s="63">
        <v>14796</v>
      </c>
      <c r="CS26" s="62"/>
      <c r="CT26" s="62"/>
      <c r="CU26" s="63"/>
      <c r="CV26" s="60"/>
      <c r="CW26" s="60"/>
      <c r="CX26" s="93"/>
      <c r="CY26" s="93"/>
      <c r="CZ26" s="93"/>
      <c r="DA26" s="93"/>
      <c r="DB26" s="87">
        <v>94458</v>
      </c>
      <c r="DC26" s="87"/>
      <c r="DD26" s="87"/>
      <c r="DE26" s="87"/>
    </row>
    <row r="27" spans="1:109" s="3" customFormat="1" x14ac:dyDescent="0.25">
      <c r="A27" s="4">
        <v>832</v>
      </c>
      <c r="B27" s="43" t="s">
        <v>20</v>
      </c>
      <c r="C27" s="75">
        <f t="shared" si="0"/>
        <v>107500511</v>
      </c>
      <c r="D27" s="62">
        <v>98283565</v>
      </c>
      <c r="E27" s="59"/>
      <c r="F27" s="62">
        <f>17219+3859+3685+8937</f>
        <v>33700</v>
      </c>
      <c r="G27" s="60"/>
      <c r="H27" s="62"/>
      <c r="I27" s="62">
        <v>3260069</v>
      </c>
      <c r="J27" s="3">
        <v>83802</v>
      </c>
      <c r="K27" s="3">
        <v>362048</v>
      </c>
      <c r="L27" s="3">
        <v>662570</v>
      </c>
      <c r="M27" s="62">
        <v>353999</v>
      </c>
      <c r="N27" s="62">
        <v>984712</v>
      </c>
      <c r="O27" s="62"/>
      <c r="P27" s="62"/>
      <c r="Q27" s="62"/>
      <c r="R27" s="62"/>
      <c r="S27" s="62"/>
      <c r="U27" s="62"/>
      <c r="V27" s="62"/>
      <c r="W27" s="62"/>
      <c r="X27" s="62"/>
      <c r="Y27" s="62"/>
      <c r="Z27" s="62"/>
      <c r="AA27" s="62">
        <v>145000</v>
      </c>
      <c r="AB27" s="62"/>
      <c r="AC27" s="62"/>
      <c r="AD27" s="62"/>
      <c r="AE27" s="62"/>
      <c r="AF27" s="62"/>
      <c r="AG27" s="62">
        <v>1207443</v>
      </c>
      <c r="AH27" s="62"/>
      <c r="AI27" s="62">
        <v>804763</v>
      </c>
      <c r="AJ27" s="62"/>
      <c r="AK27" s="62"/>
      <c r="AL27" s="62"/>
      <c r="AM27" s="62"/>
      <c r="AN27" s="62"/>
      <c r="AO27" s="62"/>
      <c r="AP27" s="62"/>
      <c r="AQ27" s="62">
        <v>583788</v>
      </c>
      <c r="AR27" s="62"/>
      <c r="AS27" s="62"/>
      <c r="AT27" s="62">
        <v>47555</v>
      </c>
      <c r="AU27" s="60"/>
      <c r="AV27" s="62">
        <v>139812</v>
      </c>
      <c r="AW27" s="62"/>
      <c r="AX27" s="62"/>
      <c r="AY27" s="62"/>
      <c r="AZ27" s="60"/>
      <c r="BA27" s="60"/>
      <c r="BB27" s="60"/>
      <c r="BC27" s="60"/>
      <c r="BD27" s="60"/>
      <c r="BE27" s="60"/>
      <c r="BF27" s="60"/>
      <c r="BG27" s="60"/>
      <c r="BH27" s="60"/>
      <c r="BI27" s="60"/>
      <c r="BJ27" s="60"/>
      <c r="BK27" s="62"/>
      <c r="BL27" s="62"/>
      <c r="BM27" s="62"/>
      <c r="BN27" s="62"/>
      <c r="BO27" s="62"/>
      <c r="BP27" s="62"/>
      <c r="BQ27" s="62"/>
      <c r="BR27" s="62"/>
      <c r="BS27" s="62"/>
      <c r="BT27" s="62">
        <v>22467</v>
      </c>
      <c r="BU27" s="62"/>
      <c r="BV27" s="62"/>
      <c r="BW27" s="62"/>
      <c r="BX27" s="62"/>
      <c r="BY27" s="62"/>
      <c r="BZ27" s="62"/>
      <c r="CA27" s="62"/>
      <c r="CB27" s="62"/>
      <c r="CC27" s="62"/>
      <c r="CD27" s="62"/>
      <c r="CE27" s="62"/>
      <c r="CF27" s="62"/>
      <c r="CG27" s="62">
        <v>105273</v>
      </c>
      <c r="CH27" s="62"/>
      <c r="CI27" s="62"/>
      <c r="CJ27" s="62"/>
      <c r="CK27" s="62"/>
      <c r="CL27" s="62"/>
      <c r="CM27" s="62"/>
      <c r="CN27" s="62"/>
      <c r="CO27" s="62">
        <v>100000</v>
      </c>
      <c r="CP27" s="62"/>
      <c r="CQ27" s="62"/>
      <c r="CR27" s="63">
        <v>31545</v>
      </c>
      <c r="CS27" s="62"/>
      <c r="CT27" s="62"/>
      <c r="CU27" s="63"/>
      <c r="CV27" s="60"/>
      <c r="CW27" s="60"/>
      <c r="CX27" s="93"/>
      <c r="CY27" s="93"/>
      <c r="CZ27" s="93"/>
      <c r="DA27" s="93"/>
      <c r="DB27" s="87">
        <v>288400</v>
      </c>
      <c r="DC27" s="87"/>
      <c r="DD27" s="87"/>
      <c r="DE27" s="87"/>
    </row>
    <row r="28" spans="1:109" s="3" customFormat="1" x14ac:dyDescent="0.25">
      <c r="A28" s="4">
        <v>834</v>
      </c>
      <c r="B28" s="43" t="s">
        <v>21</v>
      </c>
      <c r="C28" s="75">
        <f t="shared" si="0"/>
        <v>77118898</v>
      </c>
      <c r="D28" s="62">
        <v>72080108</v>
      </c>
      <c r="E28" s="59"/>
      <c r="F28" s="62">
        <f>41074+10340+18397+3025+2888+18845+5649+10428</f>
        <v>110646</v>
      </c>
      <c r="G28" s="60"/>
      <c r="H28" s="62"/>
      <c r="I28" s="62">
        <v>1046654</v>
      </c>
      <c r="K28" s="3">
        <v>11399</v>
      </c>
      <c r="L28" s="3">
        <v>26202</v>
      </c>
      <c r="M28" s="62">
        <v>183229</v>
      </c>
      <c r="N28" s="62">
        <v>703185</v>
      </c>
      <c r="O28" s="62"/>
      <c r="P28" s="62"/>
      <c r="Q28" s="62">
        <v>1250</v>
      </c>
      <c r="R28" s="62"/>
      <c r="S28" s="62"/>
      <c r="T28" s="62"/>
      <c r="U28" s="62"/>
      <c r="V28" s="62"/>
      <c r="W28" s="62"/>
      <c r="X28" s="62"/>
      <c r="Y28" s="62"/>
      <c r="Z28" s="62"/>
      <c r="AA28" s="62"/>
      <c r="AB28" s="62">
        <v>69537</v>
      </c>
      <c r="AC28" s="62">
        <v>231065</v>
      </c>
      <c r="AD28" s="62"/>
      <c r="AE28" s="62"/>
      <c r="AF28" s="62"/>
      <c r="AG28" s="62">
        <v>771313</v>
      </c>
      <c r="AH28" s="62"/>
      <c r="AI28" s="62"/>
      <c r="AJ28" s="114"/>
      <c r="AK28" s="62"/>
      <c r="AL28" s="62">
        <v>7030</v>
      </c>
      <c r="AM28" s="62"/>
      <c r="AN28" s="62"/>
      <c r="AO28" s="62"/>
      <c r="AP28" s="62"/>
      <c r="AQ28" s="62">
        <v>342095</v>
      </c>
      <c r="AR28" s="62"/>
      <c r="AS28" s="62">
        <v>6634</v>
      </c>
      <c r="AT28" s="62">
        <v>57664</v>
      </c>
      <c r="AU28" s="60"/>
      <c r="AV28" s="62">
        <v>111914</v>
      </c>
      <c r="AW28" s="62"/>
      <c r="AX28" s="62"/>
      <c r="AY28" s="62"/>
      <c r="AZ28" s="60"/>
      <c r="BA28" s="60"/>
      <c r="BB28" s="60"/>
      <c r="BC28" s="60"/>
      <c r="BD28" s="60"/>
      <c r="BE28" s="60"/>
      <c r="BF28" s="60"/>
      <c r="BG28" s="60"/>
      <c r="BH28" s="60"/>
      <c r="BI28" s="60"/>
      <c r="BJ28" s="60"/>
      <c r="BK28" s="62"/>
      <c r="BL28" s="62"/>
      <c r="BM28" s="62"/>
      <c r="BN28" s="62"/>
      <c r="BO28" s="62"/>
      <c r="BP28" s="62"/>
      <c r="BQ28" s="62"/>
      <c r="BR28" s="62">
        <v>418031</v>
      </c>
      <c r="BS28" s="62"/>
      <c r="BT28" s="62">
        <v>129398</v>
      </c>
      <c r="BU28" s="62"/>
      <c r="BV28" s="62"/>
      <c r="BW28" s="62"/>
      <c r="BX28" s="62"/>
      <c r="BY28" s="62"/>
      <c r="BZ28" s="62"/>
      <c r="CA28" s="62"/>
      <c r="CB28" s="62"/>
      <c r="CC28" s="62"/>
      <c r="CD28" s="62"/>
      <c r="CE28" s="62"/>
      <c r="CF28" s="62"/>
      <c r="CG28" s="62">
        <v>78924</v>
      </c>
      <c r="CH28" s="62"/>
      <c r="CI28" s="62"/>
      <c r="CJ28" s="62"/>
      <c r="CK28" s="62"/>
      <c r="CL28" s="62"/>
      <c r="CM28" s="62"/>
      <c r="CN28" s="62"/>
      <c r="CO28" s="62">
        <v>26000</v>
      </c>
      <c r="CP28" s="62"/>
      <c r="CQ28" s="62"/>
      <c r="CR28" s="63">
        <v>25721</v>
      </c>
      <c r="CS28" s="62"/>
      <c r="CT28" s="62"/>
      <c r="CU28" s="63"/>
      <c r="CV28" s="60"/>
      <c r="CW28" s="60"/>
      <c r="CX28" s="93"/>
      <c r="CY28" s="93"/>
      <c r="CZ28" s="93"/>
      <c r="DA28" s="93"/>
      <c r="DB28" s="87">
        <v>323452</v>
      </c>
      <c r="DC28" s="87"/>
      <c r="DD28" s="87">
        <v>357447</v>
      </c>
      <c r="DE28" s="87"/>
    </row>
    <row r="29" spans="1:109" s="3" customFormat="1" x14ac:dyDescent="0.25">
      <c r="A29" s="4">
        <v>836</v>
      </c>
      <c r="B29" s="43" t="s">
        <v>121</v>
      </c>
      <c r="C29" s="75">
        <f t="shared" si="0"/>
        <v>56889171</v>
      </c>
      <c r="D29" s="62">
        <v>52366338</v>
      </c>
      <c r="E29" s="59"/>
      <c r="F29" s="62">
        <f>95440+85836+4917+30483+4279-166</f>
        <v>220789</v>
      </c>
      <c r="G29" s="115"/>
      <c r="H29" s="62"/>
      <c r="I29" s="62">
        <v>1064004</v>
      </c>
      <c r="J29" s="3">
        <v>54202</v>
      </c>
      <c r="K29" s="3">
        <v>95131</v>
      </c>
      <c r="L29" s="3">
        <v>472570</v>
      </c>
      <c r="M29" s="62">
        <v>115031</v>
      </c>
      <c r="N29" s="62">
        <v>273086</v>
      </c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62"/>
      <c r="AC29" s="62">
        <v>132050</v>
      </c>
      <c r="AD29" s="62"/>
      <c r="AE29" s="62"/>
      <c r="AF29" s="62"/>
      <c r="AG29" s="62">
        <v>569889</v>
      </c>
      <c r="AH29" s="62"/>
      <c r="AI29" s="62">
        <v>307767</v>
      </c>
      <c r="AJ29" s="114"/>
      <c r="AK29" s="62"/>
      <c r="AL29" s="62"/>
      <c r="AM29" s="62"/>
      <c r="AN29" s="62"/>
      <c r="AO29" s="62"/>
      <c r="AP29" s="62"/>
      <c r="AQ29" s="62">
        <v>276264</v>
      </c>
      <c r="AR29" s="62"/>
      <c r="AS29" s="62">
        <v>28694</v>
      </c>
      <c r="AT29" s="62"/>
      <c r="AU29" s="60"/>
      <c r="AV29" s="62">
        <v>148163</v>
      </c>
      <c r="AW29" s="62"/>
      <c r="AX29" s="62"/>
      <c r="AY29" s="62"/>
      <c r="AZ29" s="60"/>
      <c r="BA29" s="60"/>
      <c r="BB29" s="60"/>
      <c r="BC29" s="60"/>
      <c r="BD29" s="60"/>
      <c r="BE29" s="60"/>
      <c r="BF29" s="60"/>
      <c r="BG29" s="60"/>
      <c r="BH29" s="60"/>
      <c r="BI29" s="60"/>
      <c r="BJ29" s="60"/>
      <c r="BK29" s="62">
        <v>432405</v>
      </c>
      <c r="BL29" s="62"/>
      <c r="BM29" s="62"/>
      <c r="BN29" s="62"/>
      <c r="BO29" s="62"/>
      <c r="BP29" s="62"/>
      <c r="BQ29" s="62"/>
      <c r="BR29" s="62"/>
      <c r="BS29" s="62"/>
      <c r="BT29" s="62">
        <v>33963</v>
      </c>
      <c r="BU29" s="62"/>
      <c r="BV29" s="62"/>
      <c r="BW29" s="62"/>
      <c r="BX29" s="62"/>
      <c r="BY29" s="62"/>
      <c r="BZ29" s="62"/>
      <c r="CA29" s="62"/>
      <c r="CB29" s="62"/>
      <c r="CC29" s="62"/>
      <c r="CD29" s="62"/>
      <c r="CE29" s="62"/>
      <c r="CF29" s="62"/>
      <c r="CG29" s="62">
        <v>54423</v>
      </c>
      <c r="CH29" s="62"/>
      <c r="CI29" s="62"/>
      <c r="CJ29" s="62"/>
      <c r="CK29" s="62"/>
      <c r="CL29" s="62"/>
      <c r="CM29" s="62"/>
      <c r="CN29" s="62"/>
      <c r="CO29" s="62">
        <v>26000</v>
      </c>
      <c r="CP29" s="62"/>
      <c r="CQ29" s="62"/>
      <c r="CR29" s="63">
        <v>20780</v>
      </c>
      <c r="CS29" s="62"/>
      <c r="CT29" s="62"/>
      <c r="CU29" s="63"/>
      <c r="CV29" s="60"/>
      <c r="CW29" s="60"/>
      <c r="CX29" s="93"/>
      <c r="CY29" s="93"/>
      <c r="CZ29" s="93"/>
      <c r="DA29" s="93"/>
      <c r="DB29" s="87">
        <v>197622</v>
      </c>
      <c r="DC29" s="87"/>
      <c r="DD29" s="87"/>
      <c r="DE29" s="87"/>
    </row>
    <row r="30" spans="1:109" s="3" customFormat="1" x14ac:dyDescent="0.25">
      <c r="A30" s="4">
        <v>838</v>
      </c>
      <c r="B30" s="43" t="s">
        <v>23</v>
      </c>
      <c r="C30" s="75">
        <f t="shared" si="0"/>
        <v>102324972</v>
      </c>
      <c r="D30" s="62">
        <v>95098902</v>
      </c>
      <c r="E30" s="59"/>
      <c r="F30" s="62">
        <f>11880+440+3520+37444+17564</f>
        <v>70848</v>
      </c>
      <c r="G30" s="60"/>
      <c r="H30" s="62"/>
      <c r="I30" s="62">
        <v>1396802</v>
      </c>
      <c r="J30" s="3">
        <v>1676</v>
      </c>
      <c r="K30" s="3">
        <v>212823</v>
      </c>
      <c r="L30" s="3">
        <v>1</v>
      </c>
      <c r="M30" s="62">
        <v>328957</v>
      </c>
      <c r="N30" s="62">
        <v>771562</v>
      </c>
      <c r="O30" s="62"/>
      <c r="P30" s="62"/>
      <c r="Q30" s="62"/>
      <c r="R30" s="62"/>
      <c r="S30" s="62"/>
      <c r="T30" s="62"/>
      <c r="U30" s="62"/>
      <c r="V30" s="62"/>
      <c r="W30" s="62"/>
      <c r="X30" s="62"/>
      <c r="Y30" s="62"/>
      <c r="Z30" s="62"/>
      <c r="AA30" s="62"/>
      <c r="AB30" s="62">
        <v>44273</v>
      </c>
      <c r="AC30" s="62">
        <v>11823</v>
      </c>
      <c r="AD30" s="62"/>
      <c r="AE30" s="62"/>
      <c r="AF30" s="62"/>
      <c r="AG30" s="62">
        <v>846987</v>
      </c>
      <c r="AH30" s="62"/>
      <c r="AI30" s="62">
        <v>673647</v>
      </c>
      <c r="AJ30" s="114"/>
      <c r="AK30" s="62"/>
      <c r="AL30" s="62"/>
      <c r="AM30" s="62"/>
      <c r="AN30" s="62"/>
      <c r="AO30" s="62"/>
      <c r="AP30" s="62"/>
      <c r="AQ30" s="62">
        <v>715411</v>
      </c>
      <c r="AR30" s="62"/>
      <c r="AS30" s="62">
        <v>11988</v>
      </c>
      <c r="AT30" s="62">
        <v>92831</v>
      </c>
      <c r="AU30" s="60"/>
      <c r="AV30" s="62"/>
      <c r="AW30" s="62">
        <v>54079</v>
      </c>
      <c r="AX30" s="62"/>
      <c r="AY30" s="62"/>
      <c r="AZ30" s="60"/>
      <c r="BA30" s="60"/>
      <c r="BB30" s="60"/>
      <c r="BC30" s="60"/>
      <c r="BD30" s="60"/>
      <c r="BE30" s="60"/>
      <c r="BF30" s="60"/>
      <c r="BG30" s="60"/>
      <c r="BH30" s="60"/>
      <c r="BI30" s="60"/>
      <c r="BJ30" s="60"/>
      <c r="BK30" s="62"/>
      <c r="BL30" s="62"/>
      <c r="BM30" s="62"/>
      <c r="BN30" s="62"/>
      <c r="BO30" s="62"/>
      <c r="BP30" s="62"/>
      <c r="BQ30" s="62"/>
      <c r="BR30" s="62"/>
      <c r="BS30" s="62"/>
      <c r="BT30" s="62">
        <v>494335</v>
      </c>
      <c r="BU30" s="62"/>
      <c r="BV30" s="62"/>
      <c r="BW30" s="62"/>
      <c r="BX30" s="62"/>
      <c r="BY30" s="62"/>
      <c r="BZ30" s="62"/>
      <c r="CA30" s="62"/>
      <c r="CB30" s="62"/>
      <c r="CC30" s="62"/>
      <c r="CD30" s="62">
        <v>194000</v>
      </c>
      <c r="CE30" s="62">
        <v>70000</v>
      </c>
      <c r="CF30" s="62"/>
      <c r="CG30" s="62">
        <v>46482</v>
      </c>
      <c r="CH30" s="62"/>
      <c r="CI30" s="62"/>
      <c r="CJ30" s="62"/>
      <c r="CK30" s="62"/>
      <c r="CL30" s="62"/>
      <c r="CM30" s="62"/>
      <c r="CN30" s="62"/>
      <c r="CO30" s="62">
        <v>100000</v>
      </c>
      <c r="CP30" s="62"/>
      <c r="CQ30" s="62"/>
      <c r="CR30" s="63">
        <v>30573</v>
      </c>
      <c r="CS30" s="62"/>
      <c r="CT30" s="62"/>
      <c r="CU30" s="63"/>
      <c r="CV30" s="60"/>
      <c r="CW30" s="60"/>
      <c r="CX30" s="93">
        <v>827298</v>
      </c>
      <c r="CY30" s="93"/>
      <c r="CZ30" s="93"/>
      <c r="DA30" s="93"/>
      <c r="DB30" s="87">
        <v>229674</v>
      </c>
      <c r="DC30" s="87"/>
      <c r="DD30" s="87"/>
      <c r="DE30" s="87"/>
    </row>
    <row r="31" spans="1:109" s="3" customFormat="1" x14ac:dyDescent="0.25">
      <c r="A31" s="4">
        <v>840</v>
      </c>
      <c r="B31" s="43" t="s">
        <v>24</v>
      </c>
      <c r="C31" s="75">
        <f t="shared" si="0"/>
        <v>12175097</v>
      </c>
      <c r="D31" s="62">
        <v>10914104</v>
      </c>
      <c r="E31" s="59"/>
      <c r="F31" s="62">
        <f>17380+550+14960</f>
        <v>32890</v>
      </c>
      <c r="G31" s="60"/>
      <c r="H31" s="62"/>
      <c r="I31" s="62">
        <v>290463</v>
      </c>
      <c r="J31" s="3">
        <v>20261</v>
      </c>
      <c r="L31" s="3">
        <v>52841</v>
      </c>
      <c r="M31" s="62">
        <v>17217</v>
      </c>
      <c r="N31" s="62">
        <v>71754</v>
      </c>
      <c r="O31" s="62"/>
      <c r="P31" s="62"/>
      <c r="Q31" s="62">
        <v>1250</v>
      </c>
      <c r="R31" s="62"/>
      <c r="S31" s="62"/>
      <c r="T31" s="62"/>
      <c r="U31" s="62"/>
      <c r="V31" s="62"/>
      <c r="W31" s="62"/>
      <c r="X31" s="62"/>
      <c r="Y31" s="62"/>
      <c r="Z31" s="62"/>
      <c r="AA31" s="62"/>
      <c r="AB31" s="62"/>
      <c r="AC31" s="62"/>
      <c r="AD31" s="62"/>
      <c r="AE31" s="62"/>
      <c r="AF31" s="62"/>
      <c r="AG31" s="62">
        <v>108458</v>
      </c>
      <c r="AH31" s="62"/>
      <c r="AI31" s="62">
        <v>131919</v>
      </c>
      <c r="AJ31" s="114"/>
      <c r="AK31" s="62"/>
      <c r="AL31" s="62"/>
      <c r="AM31" s="62"/>
      <c r="AN31" s="62"/>
      <c r="AO31" s="62"/>
      <c r="AP31" s="62"/>
      <c r="AQ31" s="62">
        <v>71478</v>
      </c>
      <c r="AR31" s="62"/>
      <c r="AS31" s="62"/>
      <c r="AT31" s="62"/>
      <c r="AU31" s="60">
        <v>225000</v>
      </c>
      <c r="AV31" s="62">
        <v>92596</v>
      </c>
      <c r="AW31" s="62"/>
      <c r="AX31" s="62"/>
      <c r="AY31" s="62"/>
      <c r="AZ31" s="60"/>
      <c r="BA31" s="60"/>
      <c r="BB31" s="60"/>
      <c r="BC31" s="60"/>
      <c r="BD31" s="60"/>
      <c r="BE31" s="60"/>
      <c r="BF31" s="60"/>
      <c r="BG31" s="60"/>
      <c r="BH31" s="60"/>
      <c r="BI31" s="60"/>
      <c r="BJ31" s="60"/>
      <c r="BK31" s="62"/>
      <c r="BL31" s="62"/>
      <c r="BM31" s="62"/>
      <c r="BN31" s="62"/>
      <c r="BO31" s="62"/>
      <c r="BP31" s="62"/>
      <c r="BQ31" s="62"/>
      <c r="BR31" s="62"/>
      <c r="BS31" s="62"/>
      <c r="BT31" s="62"/>
      <c r="BU31" s="62"/>
      <c r="BV31" s="62"/>
      <c r="BW31" s="62"/>
      <c r="BX31" s="62"/>
      <c r="BY31" s="62"/>
      <c r="BZ31" s="62"/>
      <c r="CA31" s="62"/>
      <c r="CB31" s="62"/>
      <c r="CC31" s="62"/>
      <c r="CD31" s="62"/>
      <c r="CE31" s="62"/>
      <c r="CF31" s="62"/>
      <c r="CG31" s="62">
        <v>28438</v>
      </c>
      <c r="CH31" s="62"/>
      <c r="CI31" s="62"/>
      <c r="CJ31" s="62"/>
      <c r="CK31" s="62"/>
      <c r="CL31" s="62"/>
      <c r="CM31" s="62"/>
      <c r="CN31" s="62"/>
      <c r="CO31" s="62">
        <v>10400</v>
      </c>
      <c r="CP31" s="62"/>
      <c r="CQ31" s="62"/>
      <c r="CR31" s="63">
        <v>13675</v>
      </c>
      <c r="CS31" s="62"/>
      <c r="CT31" s="62"/>
      <c r="CU31" s="63"/>
      <c r="CV31" s="60"/>
      <c r="CW31" s="60"/>
      <c r="CX31" s="93"/>
      <c r="CY31" s="93"/>
      <c r="CZ31" s="93"/>
      <c r="DA31" s="93"/>
      <c r="DB31" s="87">
        <v>92353</v>
      </c>
      <c r="DC31" s="87"/>
      <c r="DD31" s="87"/>
      <c r="DE31" s="87"/>
    </row>
    <row r="32" spans="1:109" s="3" customFormat="1" x14ac:dyDescent="0.25">
      <c r="A32" s="4">
        <v>842</v>
      </c>
      <c r="B32" s="43" t="s">
        <v>25</v>
      </c>
      <c r="C32" s="75">
        <f t="shared" si="0"/>
        <v>13088991</v>
      </c>
      <c r="D32" s="62">
        <v>12103186</v>
      </c>
      <c r="E32" s="59"/>
      <c r="F32" s="62">
        <v>9994</v>
      </c>
      <c r="G32" s="60"/>
      <c r="H32" s="62"/>
      <c r="I32" s="62">
        <v>15420</v>
      </c>
      <c r="J32" s="3">
        <v>2953</v>
      </c>
      <c r="K32" s="3">
        <v>14545</v>
      </c>
      <c r="L32" s="3">
        <v>26</v>
      </c>
      <c r="M32" s="62">
        <v>6934</v>
      </c>
      <c r="N32" s="62">
        <v>102987</v>
      </c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  <c r="AA32" s="62"/>
      <c r="AB32" s="62"/>
      <c r="AC32" s="62"/>
      <c r="AD32" s="62"/>
      <c r="AE32" s="62"/>
      <c r="AF32" s="62"/>
      <c r="AG32" s="62">
        <v>212825</v>
      </c>
      <c r="AH32" s="62"/>
      <c r="AI32" s="62">
        <v>301218</v>
      </c>
      <c r="AJ32" s="114"/>
      <c r="AK32" s="62"/>
      <c r="AL32" s="62"/>
      <c r="AM32" s="62"/>
      <c r="AN32" s="62"/>
      <c r="AO32" s="62"/>
      <c r="AP32" s="62"/>
      <c r="AQ32" s="62">
        <v>43454</v>
      </c>
      <c r="AR32" s="62"/>
      <c r="AS32" s="62"/>
      <c r="AT32" s="62"/>
      <c r="AU32" s="60"/>
      <c r="AV32" s="62">
        <v>114001</v>
      </c>
      <c r="AW32" s="62"/>
      <c r="AX32" s="62"/>
      <c r="AY32" s="62"/>
      <c r="AZ32" s="60"/>
      <c r="BA32" s="60"/>
      <c r="BB32" s="60"/>
      <c r="BC32" s="60"/>
      <c r="BD32" s="60"/>
      <c r="BE32" s="60"/>
      <c r="BF32" s="60"/>
      <c r="BG32" s="60"/>
      <c r="BH32" s="60"/>
      <c r="BI32" s="60"/>
      <c r="BJ32" s="60"/>
      <c r="BK32" s="62"/>
      <c r="BL32" s="62"/>
      <c r="BM32" s="62"/>
      <c r="BN32" s="62"/>
      <c r="BO32" s="62"/>
      <c r="BP32" s="62"/>
      <c r="BQ32" s="62"/>
      <c r="BR32" s="62"/>
      <c r="BS32" s="62"/>
      <c r="BT32" s="62"/>
      <c r="BU32" s="62"/>
      <c r="BV32" s="62"/>
      <c r="BW32" s="62"/>
      <c r="BX32" s="62"/>
      <c r="BY32" s="62"/>
      <c r="BZ32" s="62"/>
      <c r="CA32" s="62"/>
      <c r="CB32" s="62"/>
      <c r="CC32" s="62"/>
      <c r="CD32" s="62"/>
      <c r="CE32" s="62"/>
      <c r="CF32" s="62"/>
      <c r="CG32" s="62">
        <v>23047</v>
      </c>
      <c r="CH32" s="62"/>
      <c r="CI32" s="62">
        <v>63422</v>
      </c>
      <c r="CJ32" s="62">
        <v>3000</v>
      </c>
      <c r="CK32" s="62"/>
      <c r="CL32" s="62"/>
      <c r="CM32" s="62"/>
      <c r="CN32" s="114"/>
      <c r="CO32" s="62">
        <v>26000</v>
      </c>
      <c r="CP32" s="62"/>
      <c r="CQ32" s="62"/>
      <c r="CR32" s="63">
        <v>14104</v>
      </c>
      <c r="CS32" s="62"/>
      <c r="CT32" s="62"/>
      <c r="CU32" s="63"/>
      <c r="CV32" s="60"/>
      <c r="CW32" s="60"/>
      <c r="CX32" s="93"/>
      <c r="CY32" s="93"/>
      <c r="CZ32" s="93"/>
      <c r="DA32" s="93"/>
      <c r="DB32" s="87">
        <v>31875</v>
      </c>
      <c r="DC32" s="87"/>
      <c r="DD32" s="87"/>
      <c r="DE32" s="87"/>
    </row>
    <row r="33" spans="1:109" s="3" customFormat="1" x14ac:dyDescent="0.25">
      <c r="A33" s="4">
        <v>844</v>
      </c>
      <c r="B33" s="43" t="s">
        <v>26</v>
      </c>
      <c r="C33" s="75">
        <f t="shared" si="0"/>
        <v>20896401</v>
      </c>
      <c r="D33" s="62">
        <v>18711110</v>
      </c>
      <c r="E33" s="59"/>
      <c r="F33" s="62">
        <f>7744+7616+9208</f>
        <v>24568</v>
      </c>
      <c r="G33" s="60"/>
      <c r="H33" s="62"/>
      <c r="I33" s="62">
        <v>543883</v>
      </c>
      <c r="J33" s="3">
        <v>3592</v>
      </c>
      <c r="K33" s="3">
        <v>2013</v>
      </c>
      <c r="L33" s="3">
        <v>138936</v>
      </c>
      <c r="M33" s="62">
        <v>13824</v>
      </c>
      <c r="N33" s="62">
        <v>215261</v>
      </c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62"/>
      <c r="AA33" s="62"/>
      <c r="AB33" s="62">
        <v>193048</v>
      </c>
      <c r="AC33" s="62">
        <v>247703</v>
      </c>
      <c r="AD33" s="62"/>
      <c r="AE33" s="62"/>
      <c r="AF33" s="62"/>
      <c r="AG33" s="62">
        <v>205881</v>
      </c>
      <c r="AH33" s="62"/>
      <c r="AI33" s="62">
        <v>235816</v>
      </c>
      <c r="AJ33" s="114"/>
      <c r="AK33" s="62"/>
      <c r="AL33" s="62"/>
      <c r="AM33" s="62"/>
      <c r="AN33" s="62"/>
      <c r="AO33" s="62"/>
      <c r="AP33" s="62"/>
      <c r="AQ33" s="62">
        <v>68764</v>
      </c>
      <c r="AR33" s="62"/>
      <c r="AS33" s="62">
        <v>8109</v>
      </c>
      <c r="AT33" s="62">
        <v>37048</v>
      </c>
      <c r="AU33" s="60"/>
      <c r="AV33" s="62">
        <v>139670</v>
      </c>
      <c r="AW33" s="62"/>
      <c r="AX33" s="62"/>
      <c r="AY33" s="62"/>
      <c r="AZ33" s="60"/>
      <c r="BA33" s="60"/>
      <c r="BB33" s="60"/>
      <c r="BC33" s="60"/>
      <c r="BD33" s="60"/>
      <c r="BE33" s="60"/>
      <c r="BF33" s="60"/>
      <c r="BG33" s="60"/>
      <c r="BH33" s="60"/>
      <c r="BI33" s="60"/>
      <c r="BJ33" s="60"/>
      <c r="BK33" s="62"/>
      <c r="BL33" s="62"/>
      <c r="BM33" s="62"/>
      <c r="BN33" s="62"/>
      <c r="BO33" s="62"/>
      <c r="BP33" s="62"/>
      <c r="BQ33" s="62"/>
      <c r="BR33" s="62"/>
      <c r="BS33" s="62"/>
      <c r="BT33" s="62"/>
      <c r="BU33" s="62"/>
      <c r="BV33" s="62"/>
      <c r="BW33" s="62"/>
      <c r="BX33" s="62"/>
      <c r="BY33" s="62"/>
      <c r="BZ33" s="62"/>
      <c r="CA33" s="62"/>
      <c r="CB33" s="62"/>
      <c r="CC33" s="62"/>
      <c r="CD33" s="62"/>
      <c r="CE33" s="62"/>
      <c r="CF33" s="62"/>
      <c r="CG33" s="62">
        <v>22109</v>
      </c>
      <c r="CH33" s="62"/>
      <c r="CI33" s="62"/>
      <c r="CJ33" s="62"/>
      <c r="CK33" s="62">
        <v>17000</v>
      </c>
      <c r="CL33" s="62"/>
      <c r="CM33" s="62"/>
      <c r="CN33" s="62"/>
      <c r="CO33" s="62">
        <v>26000</v>
      </c>
      <c r="CP33" s="62"/>
      <c r="CQ33" s="62"/>
      <c r="CR33" s="63">
        <v>15290</v>
      </c>
      <c r="CS33" s="62"/>
      <c r="CT33" s="62"/>
      <c r="CU33" s="63"/>
      <c r="CV33" s="60"/>
      <c r="CW33" s="60"/>
      <c r="CX33" s="93"/>
      <c r="CY33" s="93"/>
      <c r="CZ33" s="93"/>
      <c r="DA33" s="93"/>
      <c r="DB33" s="87">
        <v>26776</v>
      </c>
      <c r="DC33" s="87"/>
      <c r="DD33" s="87"/>
      <c r="DE33" s="87"/>
    </row>
    <row r="34" spans="1:109" s="3" customFormat="1" x14ac:dyDescent="0.25">
      <c r="A34" s="4">
        <v>846</v>
      </c>
      <c r="B34" s="43" t="s">
        <v>27</v>
      </c>
      <c r="C34" s="75">
        <f t="shared" si="0"/>
        <v>20634778</v>
      </c>
      <c r="D34" s="62">
        <v>18775375</v>
      </c>
      <c r="E34" s="59"/>
      <c r="F34" s="62">
        <f>2742+3907+25196+776+9867</f>
        <v>42488</v>
      </c>
      <c r="G34" s="60"/>
      <c r="H34" s="62"/>
      <c r="I34" s="62"/>
      <c r="J34" s="3">
        <v>1105</v>
      </c>
      <c r="L34" s="3">
        <v>92194</v>
      </c>
      <c r="M34" s="62">
        <v>24162</v>
      </c>
      <c r="N34" s="62">
        <v>97500</v>
      </c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2">
        <v>168479</v>
      </c>
      <c r="AD34" s="62"/>
      <c r="AE34" s="62"/>
      <c r="AF34" s="62"/>
      <c r="AG34" s="62">
        <v>188388</v>
      </c>
      <c r="AH34" s="62"/>
      <c r="AI34" s="62">
        <v>567112</v>
      </c>
      <c r="AJ34" s="114"/>
      <c r="AK34" s="62"/>
      <c r="AL34" s="62"/>
      <c r="AM34" s="62"/>
      <c r="AN34" s="62"/>
      <c r="AO34" s="62"/>
      <c r="AP34" s="62"/>
      <c r="AQ34" s="62">
        <v>90430</v>
      </c>
      <c r="AR34" s="62"/>
      <c r="AS34" s="62"/>
      <c r="AT34" s="62"/>
      <c r="AU34" s="60"/>
      <c r="AV34" s="62">
        <v>160452</v>
      </c>
      <c r="AW34" s="62"/>
      <c r="AX34" s="62">
        <v>78014</v>
      </c>
      <c r="AY34" s="62"/>
      <c r="AZ34" s="60"/>
      <c r="BA34" s="60"/>
      <c r="BB34" s="60"/>
      <c r="BC34" s="60"/>
      <c r="BD34" s="60"/>
      <c r="BE34" s="60"/>
      <c r="BF34" s="60"/>
      <c r="BG34" s="60"/>
      <c r="BH34" s="60"/>
      <c r="BI34" s="60"/>
      <c r="BJ34" s="60"/>
      <c r="BK34" s="62"/>
      <c r="BL34" s="62"/>
      <c r="BM34" s="62"/>
      <c r="BN34" s="62"/>
      <c r="BO34" s="62"/>
      <c r="BP34" s="62"/>
      <c r="BQ34" s="62"/>
      <c r="BR34" s="62"/>
      <c r="BS34" s="62"/>
      <c r="BT34" s="62"/>
      <c r="BU34" s="62"/>
      <c r="BV34" s="62"/>
      <c r="BW34" s="62"/>
      <c r="BX34" s="62"/>
      <c r="BY34" s="62"/>
      <c r="BZ34" s="62"/>
      <c r="CA34" s="62"/>
      <c r="CB34" s="62"/>
      <c r="CC34" s="62"/>
      <c r="CD34" s="62">
        <v>194000</v>
      </c>
      <c r="CE34" s="62"/>
      <c r="CF34" s="62"/>
      <c r="CG34" s="62">
        <v>29745</v>
      </c>
      <c r="CH34" s="62"/>
      <c r="CI34" s="62"/>
      <c r="CJ34" s="62"/>
      <c r="CK34" s="62"/>
      <c r="CL34" s="62"/>
      <c r="CM34" s="62"/>
      <c r="CN34" s="62"/>
      <c r="CO34" s="62">
        <v>26000</v>
      </c>
      <c r="CP34" s="62"/>
      <c r="CQ34" s="62"/>
      <c r="CR34" s="63">
        <v>15402</v>
      </c>
      <c r="CS34" s="62"/>
      <c r="CT34" s="62"/>
      <c r="CU34" s="63"/>
      <c r="CV34" s="60"/>
      <c r="CW34" s="60"/>
      <c r="CX34" s="93"/>
      <c r="CY34" s="93"/>
      <c r="CZ34" s="93"/>
      <c r="DA34" s="93"/>
      <c r="DB34" s="87">
        <v>83932</v>
      </c>
      <c r="DC34" s="87"/>
      <c r="DD34" s="87"/>
      <c r="DE34" s="87"/>
    </row>
    <row r="35" spans="1:109" s="3" customFormat="1" x14ac:dyDescent="0.25">
      <c r="A35" s="4">
        <v>847</v>
      </c>
      <c r="B35" s="43" t="s">
        <v>28</v>
      </c>
      <c r="C35" s="75">
        <f t="shared" si="0"/>
        <v>48408624</v>
      </c>
      <c r="D35" s="62">
        <v>43750671</v>
      </c>
      <c r="E35" s="59"/>
      <c r="F35" s="62">
        <v>2125</v>
      </c>
      <c r="G35" s="115"/>
      <c r="H35" s="62"/>
      <c r="I35" s="62">
        <v>675036</v>
      </c>
      <c r="J35" s="3">
        <v>1898</v>
      </c>
      <c r="K35" s="3">
        <v>75780</v>
      </c>
      <c r="L35" s="3">
        <v>463</v>
      </c>
      <c r="M35" s="62">
        <v>80755</v>
      </c>
      <c r="N35" s="62">
        <v>213572</v>
      </c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>
        <v>40123</v>
      </c>
      <c r="AC35" s="62">
        <v>119544</v>
      </c>
      <c r="AD35" s="62"/>
      <c r="AE35" s="62"/>
      <c r="AF35" s="62"/>
      <c r="AG35" s="62">
        <v>562203</v>
      </c>
      <c r="AH35" s="62"/>
      <c r="AI35" s="62">
        <v>1729785</v>
      </c>
      <c r="AJ35" s="114"/>
      <c r="AK35" s="62"/>
      <c r="AL35" s="62"/>
      <c r="AM35" s="62"/>
      <c r="AN35" s="62"/>
      <c r="AO35" s="62"/>
      <c r="AP35" s="62"/>
      <c r="AQ35" s="62">
        <v>160946</v>
      </c>
      <c r="AR35" s="62"/>
      <c r="AS35" s="62">
        <v>10626</v>
      </c>
      <c r="AT35" s="62"/>
      <c r="AU35" s="60"/>
      <c r="AV35" s="62"/>
      <c r="AW35" s="62">
        <v>39075</v>
      </c>
      <c r="AX35" s="62"/>
      <c r="AY35" s="62"/>
      <c r="AZ35" s="60"/>
      <c r="BA35" s="60"/>
      <c r="BB35" s="60"/>
      <c r="BC35" s="60"/>
      <c r="BD35" s="60"/>
      <c r="BE35" s="60"/>
      <c r="BF35" s="60"/>
      <c r="BG35" s="60"/>
      <c r="BH35" s="60"/>
      <c r="BI35" s="60"/>
      <c r="BJ35" s="60"/>
      <c r="BK35" s="62"/>
      <c r="BL35" s="62"/>
      <c r="BM35" s="62"/>
      <c r="BN35" s="62"/>
      <c r="BO35" s="62"/>
      <c r="BP35" s="62"/>
      <c r="BQ35" s="62"/>
      <c r="BR35" s="62">
        <v>497051</v>
      </c>
      <c r="BS35" s="62"/>
      <c r="BT35" s="62">
        <v>18735</v>
      </c>
      <c r="BU35" s="62"/>
      <c r="BV35" s="62"/>
      <c r="BW35" s="62"/>
      <c r="BX35" s="62"/>
      <c r="BY35" s="62"/>
      <c r="BZ35" s="62"/>
      <c r="CA35" s="62"/>
      <c r="CB35" s="62"/>
      <c r="CC35" s="62"/>
      <c r="CD35" s="62">
        <v>194000</v>
      </c>
      <c r="CE35" s="62"/>
      <c r="CF35" s="62"/>
      <c r="CG35" s="62">
        <v>49479</v>
      </c>
      <c r="CH35" s="62"/>
      <c r="CI35" s="62"/>
      <c r="CJ35" s="62"/>
      <c r="CK35" s="62"/>
      <c r="CL35" s="62"/>
      <c r="CM35" s="62"/>
      <c r="CN35" s="62"/>
      <c r="CO35" s="62">
        <v>26000</v>
      </c>
      <c r="CP35" s="62"/>
      <c r="CQ35" s="62"/>
      <c r="CR35" s="63">
        <v>19963</v>
      </c>
      <c r="CS35" s="62"/>
      <c r="CT35" s="62"/>
      <c r="CU35" s="63"/>
      <c r="CV35" s="60"/>
      <c r="CW35" s="60"/>
      <c r="CX35" s="93"/>
      <c r="CY35" s="93"/>
      <c r="CZ35" s="93"/>
      <c r="DA35" s="93"/>
      <c r="DB35" s="87">
        <v>140794</v>
      </c>
      <c r="DC35" s="87"/>
      <c r="DD35" s="87"/>
      <c r="DE35" s="87"/>
    </row>
    <row r="36" spans="1:109" s="3" customFormat="1" x14ac:dyDescent="0.25">
      <c r="A36" s="4">
        <v>848</v>
      </c>
      <c r="B36" s="43" t="s">
        <v>29</v>
      </c>
      <c r="C36" s="75">
        <f t="shared" si="0"/>
        <v>33314551</v>
      </c>
      <c r="D36" s="62">
        <v>29968351</v>
      </c>
      <c r="E36" s="59"/>
      <c r="F36" s="62">
        <f>4286</f>
        <v>4286</v>
      </c>
      <c r="G36" s="60"/>
      <c r="H36" s="62"/>
      <c r="I36" s="62">
        <v>809100</v>
      </c>
      <c r="J36" s="3">
        <v>17440</v>
      </c>
      <c r="K36" s="3">
        <v>87492</v>
      </c>
      <c r="L36" s="3">
        <v>92386</v>
      </c>
      <c r="M36" s="62">
        <v>64862</v>
      </c>
      <c r="N36" s="62">
        <v>191624</v>
      </c>
      <c r="O36" s="62"/>
      <c r="P36" s="62"/>
      <c r="Q36" s="62">
        <v>1250</v>
      </c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>
        <v>909467</v>
      </c>
      <c r="AF36" s="62"/>
      <c r="AG36" s="62">
        <v>337483</v>
      </c>
      <c r="AH36" s="62"/>
      <c r="AI36" s="62">
        <v>126689</v>
      </c>
      <c r="AJ36" s="62"/>
      <c r="AK36" s="62"/>
      <c r="AL36" s="62"/>
      <c r="AM36" s="62"/>
      <c r="AN36" s="62"/>
      <c r="AO36" s="62"/>
      <c r="AP36" s="62"/>
      <c r="AQ36" s="62">
        <v>193100</v>
      </c>
      <c r="AR36" s="62"/>
      <c r="AS36" s="62">
        <v>35306</v>
      </c>
      <c r="AT36" s="62"/>
      <c r="AU36" s="60"/>
      <c r="AV36" s="62">
        <v>168309</v>
      </c>
      <c r="AW36" s="62"/>
      <c r="AX36" s="62"/>
      <c r="AY36" s="62"/>
      <c r="AZ36" s="60"/>
      <c r="BA36" s="60"/>
      <c r="BB36" s="60"/>
      <c r="BC36" s="60"/>
      <c r="BD36" s="60"/>
      <c r="BE36" s="60"/>
      <c r="BF36" s="60"/>
      <c r="BG36" s="60"/>
      <c r="BH36" s="60"/>
      <c r="BI36" s="60"/>
      <c r="BJ36" s="60"/>
      <c r="BK36" s="62"/>
      <c r="BL36" s="62"/>
      <c r="BM36" s="62"/>
      <c r="BN36" s="62"/>
      <c r="BO36" s="62"/>
      <c r="BP36" s="62"/>
      <c r="BQ36" s="62"/>
      <c r="BR36" s="62"/>
      <c r="BS36" s="62"/>
      <c r="BT36" s="62">
        <v>97104</v>
      </c>
      <c r="BU36" s="62"/>
      <c r="BV36" s="62"/>
      <c r="BW36" s="62"/>
      <c r="BX36" s="62"/>
      <c r="BY36" s="62"/>
      <c r="BZ36" s="62"/>
      <c r="CA36" s="62"/>
      <c r="CB36" s="62"/>
      <c r="CC36" s="62"/>
      <c r="CD36" s="62"/>
      <c r="CE36" s="62"/>
      <c r="CF36" s="62"/>
      <c r="CG36" s="62">
        <v>44472</v>
      </c>
      <c r="CH36" s="62"/>
      <c r="CI36" s="62"/>
      <c r="CJ36" s="62"/>
      <c r="CK36" s="62"/>
      <c r="CL36" s="62"/>
      <c r="CM36" s="62"/>
      <c r="CN36" s="62"/>
      <c r="CO36" s="62">
        <v>26000</v>
      </c>
      <c r="CP36" s="62"/>
      <c r="CQ36" s="62"/>
      <c r="CR36" s="63">
        <v>18165</v>
      </c>
      <c r="CS36" s="62"/>
      <c r="CT36" s="62"/>
      <c r="CU36" s="63"/>
      <c r="CV36" s="60"/>
      <c r="CW36" s="60"/>
      <c r="CX36" s="93"/>
      <c r="CY36" s="93"/>
      <c r="CZ36" s="93"/>
      <c r="DA36" s="93"/>
      <c r="DB36" s="87">
        <v>121665</v>
      </c>
      <c r="DC36" s="87"/>
      <c r="DD36" s="87"/>
      <c r="DE36" s="87"/>
    </row>
    <row r="37" spans="1:109" s="3" customFormat="1" x14ac:dyDescent="0.25">
      <c r="A37" s="4">
        <v>850</v>
      </c>
      <c r="B37" s="43" t="s">
        <v>30</v>
      </c>
      <c r="C37" s="75">
        <f t="shared" si="0"/>
        <v>11009120</v>
      </c>
      <c r="D37" s="62">
        <v>9681564</v>
      </c>
      <c r="E37" s="59"/>
      <c r="F37" s="62">
        <f>1925</f>
        <v>1925</v>
      </c>
      <c r="G37" s="60"/>
      <c r="H37" s="62"/>
      <c r="I37" s="62">
        <v>268983</v>
      </c>
      <c r="J37" s="3">
        <v>2838</v>
      </c>
      <c r="K37" s="3">
        <v>22136</v>
      </c>
      <c r="L37" s="3">
        <v>46776</v>
      </c>
      <c r="M37" s="62">
        <v>16858</v>
      </c>
      <c r="N37" s="62">
        <v>51916</v>
      </c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>
        <v>184310</v>
      </c>
      <c r="AC37" s="62">
        <v>12321</v>
      </c>
      <c r="AD37" s="62"/>
      <c r="AE37" s="62"/>
      <c r="AF37" s="62"/>
      <c r="AG37" s="62">
        <v>121645</v>
      </c>
      <c r="AH37" s="62"/>
      <c r="AI37" s="62">
        <v>292064</v>
      </c>
      <c r="AJ37" s="114"/>
      <c r="AK37" s="62"/>
      <c r="AL37" s="62"/>
      <c r="AM37" s="62"/>
      <c r="AN37" s="62"/>
      <c r="AO37" s="62"/>
      <c r="AP37" s="62"/>
      <c r="AQ37" s="62">
        <v>63414</v>
      </c>
      <c r="AR37" s="62"/>
      <c r="AS37" s="62">
        <v>15250</v>
      </c>
      <c r="AT37" s="62"/>
      <c r="AU37" s="60"/>
      <c r="AV37" s="62">
        <v>163546</v>
      </c>
      <c r="AW37" s="62"/>
      <c r="AX37" s="62"/>
      <c r="AY37" s="62"/>
      <c r="AZ37" s="60"/>
      <c r="BA37" s="60"/>
      <c r="BB37" s="60"/>
      <c r="BC37" s="60"/>
      <c r="BD37" s="60"/>
      <c r="BE37" s="60"/>
      <c r="BF37" s="60"/>
      <c r="BG37" s="60"/>
      <c r="BH37" s="60"/>
      <c r="BI37" s="60"/>
      <c r="BJ37" s="60"/>
      <c r="BK37" s="62"/>
      <c r="BL37" s="62"/>
      <c r="BM37" s="62"/>
      <c r="BN37" s="62"/>
      <c r="BO37" s="62"/>
      <c r="BP37" s="62"/>
      <c r="BQ37" s="62"/>
      <c r="BR37" s="62"/>
      <c r="BS37" s="62"/>
      <c r="BT37" s="62"/>
      <c r="BU37" s="62">
        <v>24256</v>
      </c>
      <c r="BV37" s="62"/>
      <c r="BW37" s="62"/>
      <c r="BX37" s="62"/>
      <c r="BY37" s="62"/>
      <c r="BZ37" s="62"/>
      <c r="CA37" s="62"/>
      <c r="CB37" s="62"/>
      <c r="CC37" s="62"/>
      <c r="CD37" s="62"/>
      <c r="CE37" s="62"/>
      <c r="CF37" s="62"/>
      <c r="CG37" s="62">
        <v>15503</v>
      </c>
      <c r="CH37" s="62"/>
      <c r="CI37" s="62"/>
      <c r="CJ37" s="62"/>
      <c r="CK37" s="62"/>
      <c r="CL37" s="62"/>
      <c r="CM37" s="62"/>
      <c r="CN37" s="62"/>
      <c r="CO37" s="62">
        <v>10400</v>
      </c>
      <c r="CP37" s="62"/>
      <c r="CQ37" s="62"/>
      <c r="CR37" s="63">
        <v>13415</v>
      </c>
      <c r="CS37" s="62"/>
      <c r="CT37" s="62"/>
      <c r="CU37" s="63"/>
      <c r="CV37" s="60"/>
      <c r="CW37" s="60"/>
      <c r="CX37" s="93"/>
      <c r="CY37" s="93"/>
      <c r="CZ37" s="93"/>
      <c r="DA37" s="93"/>
      <c r="DB37" s="87"/>
      <c r="DC37" s="87"/>
      <c r="DD37" s="87"/>
      <c r="DE37" s="87"/>
    </row>
    <row r="38" spans="1:109" s="3" customFormat="1" x14ac:dyDescent="0.25">
      <c r="A38" s="4">
        <v>851</v>
      </c>
      <c r="B38" s="43" t="s">
        <v>31</v>
      </c>
      <c r="C38" s="75">
        <f t="shared" si="0"/>
        <v>12483015</v>
      </c>
      <c r="D38" s="62">
        <v>11374656</v>
      </c>
      <c r="E38" s="59"/>
      <c r="F38" s="62"/>
      <c r="G38" s="115"/>
      <c r="H38" s="62"/>
      <c r="I38" s="62">
        <v>198093</v>
      </c>
      <c r="K38" s="3">
        <v>67688</v>
      </c>
      <c r="L38" s="3">
        <v>59682</v>
      </c>
      <c r="M38" s="62">
        <v>42979</v>
      </c>
      <c r="N38" s="62">
        <v>53604</v>
      </c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62">
        <v>5465</v>
      </c>
      <c r="AD38" s="62"/>
      <c r="AE38" s="62"/>
      <c r="AF38" s="62"/>
      <c r="AG38" s="62">
        <v>134267</v>
      </c>
      <c r="AH38" s="62"/>
      <c r="AI38" s="62">
        <v>294856</v>
      </c>
      <c r="AJ38" s="114"/>
      <c r="AK38" s="62"/>
      <c r="AL38" s="62"/>
      <c r="AM38" s="62"/>
      <c r="AN38" s="62"/>
      <c r="AO38" s="62"/>
      <c r="AP38" s="62"/>
      <c r="AQ38" s="62">
        <v>106462</v>
      </c>
      <c r="AR38" s="62"/>
      <c r="AS38" s="62">
        <v>30860</v>
      </c>
      <c r="AT38" s="62"/>
      <c r="AU38" s="60"/>
      <c r="AV38" s="62"/>
      <c r="AW38" s="62"/>
      <c r="AX38" s="62"/>
      <c r="AY38" s="62"/>
      <c r="AZ38" s="60"/>
      <c r="BA38" s="60"/>
      <c r="BB38" s="60"/>
      <c r="BC38" s="60"/>
      <c r="BD38" s="60"/>
      <c r="BE38" s="60"/>
      <c r="BF38" s="60"/>
      <c r="BG38" s="60"/>
      <c r="BH38" s="60"/>
      <c r="BI38" s="60"/>
      <c r="BJ38" s="60"/>
      <c r="BK38" s="62"/>
      <c r="BL38" s="62"/>
      <c r="BM38" s="62"/>
      <c r="BN38" s="62"/>
      <c r="BO38" s="62"/>
      <c r="BP38" s="62"/>
      <c r="BQ38" s="62"/>
      <c r="BR38" s="62"/>
      <c r="BS38" s="62"/>
      <c r="BT38" s="62"/>
      <c r="BU38" s="62"/>
      <c r="BV38" s="62"/>
      <c r="BW38" s="62"/>
      <c r="BX38" s="62"/>
      <c r="BY38" s="62"/>
      <c r="BZ38" s="62"/>
      <c r="CA38" s="62"/>
      <c r="CB38" s="62"/>
      <c r="CC38" s="62"/>
      <c r="CD38" s="62"/>
      <c r="CE38" s="62"/>
      <c r="CF38" s="62"/>
      <c r="CG38" s="62">
        <v>12823</v>
      </c>
      <c r="CH38" s="62"/>
      <c r="CI38" s="62">
        <v>38192</v>
      </c>
      <c r="CJ38" s="62"/>
      <c r="CK38" s="62">
        <v>712</v>
      </c>
      <c r="CL38" s="62"/>
      <c r="CM38" s="62"/>
      <c r="CN38" s="114"/>
      <c r="CO38" s="62">
        <v>10400</v>
      </c>
      <c r="CP38" s="62"/>
      <c r="CQ38" s="62"/>
      <c r="CR38" s="63">
        <v>13759</v>
      </c>
      <c r="CS38" s="62"/>
      <c r="CT38" s="62"/>
      <c r="CU38" s="63"/>
      <c r="CV38" s="60"/>
      <c r="CW38" s="60"/>
      <c r="CX38" s="93"/>
      <c r="CY38" s="93"/>
      <c r="CZ38" s="93"/>
      <c r="DA38" s="93"/>
      <c r="DB38" s="87">
        <v>38517</v>
      </c>
      <c r="DC38" s="87"/>
      <c r="DD38" s="87"/>
      <c r="DE38" s="87"/>
    </row>
    <row r="39" spans="1:109" s="3" customFormat="1" x14ac:dyDescent="0.25">
      <c r="A39" s="4">
        <v>852</v>
      </c>
      <c r="B39" s="43" t="s">
        <v>32</v>
      </c>
      <c r="C39" s="75">
        <f t="shared" si="0"/>
        <v>17174743</v>
      </c>
      <c r="D39" s="62">
        <v>15032031</v>
      </c>
      <c r="E39" s="59"/>
      <c r="F39" s="62">
        <f>959+3201+10692</f>
        <v>14852</v>
      </c>
      <c r="G39" s="116"/>
      <c r="H39" s="62"/>
      <c r="I39" s="62">
        <v>320746</v>
      </c>
      <c r="K39" s="3">
        <v>65068</v>
      </c>
      <c r="M39" s="62">
        <v>59891</v>
      </c>
      <c r="N39" s="62">
        <v>102987</v>
      </c>
      <c r="O39" s="62"/>
      <c r="P39" s="62"/>
      <c r="Q39" s="62">
        <v>1250</v>
      </c>
      <c r="R39" s="62"/>
      <c r="S39" s="62"/>
      <c r="T39" s="62"/>
      <c r="U39" s="62"/>
      <c r="V39" s="62"/>
      <c r="W39" s="62"/>
      <c r="X39" s="62"/>
      <c r="Y39" s="62"/>
      <c r="Z39" s="62"/>
      <c r="AA39" s="62"/>
      <c r="AB39" s="62">
        <v>37167</v>
      </c>
      <c r="AC39" s="62">
        <v>96125</v>
      </c>
      <c r="AD39" s="62"/>
      <c r="AE39" s="62"/>
      <c r="AF39" s="62"/>
      <c r="AG39" s="62">
        <v>178834</v>
      </c>
      <c r="AH39" s="62"/>
      <c r="AI39" s="62">
        <v>279254</v>
      </c>
      <c r="AJ39" s="114"/>
      <c r="AK39" s="62"/>
      <c r="AL39" s="62">
        <v>10212</v>
      </c>
      <c r="AM39" s="62"/>
      <c r="AN39" s="114"/>
      <c r="AO39" s="62"/>
      <c r="AP39" s="62"/>
      <c r="AQ39" s="62">
        <v>141807</v>
      </c>
      <c r="AR39" s="62"/>
      <c r="AS39" s="62">
        <v>11141</v>
      </c>
      <c r="AT39" s="62">
        <v>39791</v>
      </c>
      <c r="AU39" s="60"/>
      <c r="AV39" s="62">
        <v>115000</v>
      </c>
      <c r="AW39" s="62"/>
      <c r="AX39" s="62"/>
      <c r="AY39" s="62"/>
      <c r="AZ39" s="60"/>
      <c r="BA39" s="60"/>
      <c r="BB39" s="60"/>
      <c r="BC39" s="60"/>
      <c r="BD39" s="60">
        <f>135606+132177</f>
        <v>267783</v>
      </c>
      <c r="BE39" s="60"/>
      <c r="BF39" s="60"/>
      <c r="BG39" s="60"/>
      <c r="BH39" s="60"/>
      <c r="BI39" s="60"/>
      <c r="BJ39" s="60"/>
      <c r="BK39" s="62"/>
      <c r="BL39" s="62"/>
      <c r="BM39" s="62"/>
      <c r="BN39" s="62"/>
      <c r="BO39" s="62"/>
      <c r="BP39" s="62"/>
      <c r="BQ39" s="62"/>
      <c r="BR39" s="62"/>
      <c r="BS39" s="62"/>
      <c r="BT39" s="62">
        <v>24832</v>
      </c>
      <c r="BU39" s="62"/>
      <c r="BV39" s="62"/>
      <c r="BW39" s="62"/>
      <c r="BX39" s="62"/>
      <c r="BY39" s="62"/>
      <c r="BZ39" s="62"/>
      <c r="CA39" s="62"/>
      <c r="CB39" s="62"/>
      <c r="CC39" s="62"/>
      <c r="CD39" s="62">
        <v>194000</v>
      </c>
      <c r="CE39" s="62"/>
      <c r="CF39" s="62"/>
      <c r="CG39" s="62">
        <v>24576</v>
      </c>
      <c r="CH39" s="62"/>
      <c r="CI39" s="62">
        <v>53477</v>
      </c>
      <c r="CJ39" s="62"/>
      <c r="CK39" s="62"/>
      <c r="CL39" s="62"/>
      <c r="CM39" s="62"/>
      <c r="CN39" s="62"/>
      <c r="CO39" s="62">
        <v>26000</v>
      </c>
      <c r="CP39" s="62"/>
      <c r="CQ39" s="62"/>
      <c r="CR39" s="63">
        <v>14504</v>
      </c>
      <c r="CS39" s="62"/>
      <c r="CT39" s="62"/>
      <c r="CU39" s="63"/>
      <c r="CV39" s="60"/>
      <c r="CW39" s="60"/>
      <c r="CX39" s="93"/>
      <c r="CY39" s="93"/>
      <c r="CZ39" s="93"/>
      <c r="DA39" s="93"/>
      <c r="DB39" s="87">
        <v>63415</v>
      </c>
      <c r="DC39" s="87"/>
      <c r="DD39" s="87"/>
      <c r="DE39" s="87"/>
    </row>
    <row r="40" spans="1:109" s="3" customFormat="1" x14ac:dyDescent="0.25">
      <c r="A40" s="4">
        <v>853</v>
      </c>
      <c r="B40" s="43" t="s">
        <v>33</v>
      </c>
      <c r="C40" s="75">
        <f t="shared" ref="C40:C65" si="1">SUM(D40:DE40)</f>
        <v>32393459</v>
      </c>
      <c r="D40" s="62">
        <v>30509782</v>
      </c>
      <c r="E40" s="59"/>
      <c r="F40" s="62">
        <f>10240+4620+5198+24099</f>
        <v>44157</v>
      </c>
      <c r="G40" s="115"/>
      <c r="H40" s="62"/>
      <c r="I40" s="62"/>
      <c r="J40" s="3">
        <v>3440</v>
      </c>
      <c r="K40" s="3">
        <v>79526</v>
      </c>
      <c r="L40" s="3">
        <v>84134</v>
      </c>
      <c r="M40" s="62">
        <v>89344</v>
      </c>
      <c r="N40" s="62">
        <v>125358</v>
      </c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62"/>
      <c r="AG40" s="62">
        <v>288233</v>
      </c>
      <c r="AH40" s="62"/>
      <c r="AI40" s="62">
        <v>778092</v>
      </c>
      <c r="AJ40" s="114"/>
      <c r="AK40" s="62"/>
      <c r="AL40" s="62"/>
      <c r="AM40" s="62"/>
      <c r="AN40" s="62"/>
      <c r="AO40" s="62"/>
      <c r="AP40" s="62"/>
      <c r="AQ40" s="62">
        <v>183014</v>
      </c>
      <c r="AR40" s="62"/>
      <c r="AS40" s="62"/>
      <c r="AT40" s="62"/>
      <c r="AU40" s="60"/>
      <c r="AV40" s="62">
        <v>39765</v>
      </c>
      <c r="AW40" s="62"/>
      <c r="AX40" s="62"/>
      <c r="AY40" s="62"/>
      <c r="AZ40" s="60"/>
      <c r="BA40" s="60"/>
      <c r="BB40" s="60"/>
      <c r="BC40" s="60"/>
      <c r="BD40" s="60"/>
      <c r="BE40" s="60"/>
      <c r="BF40" s="60"/>
      <c r="BG40" s="60"/>
      <c r="BH40" s="60"/>
      <c r="BI40" s="60"/>
      <c r="BJ40" s="60"/>
      <c r="BK40" s="62"/>
      <c r="BL40" s="62"/>
      <c r="BM40" s="62"/>
      <c r="BN40" s="62"/>
      <c r="BO40" s="62"/>
      <c r="BP40" s="62"/>
      <c r="BQ40" s="62"/>
      <c r="BR40" s="62"/>
      <c r="BS40" s="62"/>
      <c r="BT40" s="62"/>
      <c r="BU40" s="62"/>
      <c r="BV40" s="62"/>
      <c r="BW40" s="62"/>
      <c r="BX40" s="62"/>
      <c r="BY40" s="62"/>
      <c r="BZ40" s="62"/>
      <c r="CA40" s="115"/>
      <c r="CB40" s="62"/>
      <c r="CC40" s="62"/>
      <c r="CD40" s="62"/>
      <c r="CE40" s="62"/>
      <c r="CF40" s="62"/>
      <c r="CG40" s="62">
        <v>50495</v>
      </c>
      <c r="CH40" s="62"/>
      <c r="CI40" s="62"/>
      <c r="CJ40" s="62"/>
      <c r="CK40" s="62"/>
      <c r="CL40" s="62"/>
      <c r="CM40" s="62"/>
      <c r="CN40" s="62"/>
      <c r="CO40" s="62">
        <v>26000</v>
      </c>
      <c r="CP40" s="62"/>
      <c r="CQ40" s="62"/>
      <c r="CR40" s="63">
        <v>17424</v>
      </c>
      <c r="CS40" s="62"/>
      <c r="CT40" s="62"/>
      <c r="CU40" s="63"/>
      <c r="CV40" s="60"/>
      <c r="CW40" s="60"/>
      <c r="CX40" s="93"/>
      <c r="CY40" s="93"/>
      <c r="CZ40" s="93"/>
      <c r="DA40" s="93"/>
      <c r="DB40" s="87">
        <v>74695</v>
      </c>
      <c r="DC40" s="87"/>
      <c r="DD40" s="87"/>
      <c r="DE40" s="87"/>
    </row>
    <row r="41" spans="1:109" s="3" customFormat="1" x14ac:dyDescent="0.25">
      <c r="A41" s="4">
        <v>854</v>
      </c>
      <c r="B41" s="43" t="s">
        <v>34</v>
      </c>
      <c r="C41" s="75">
        <f t="shared" si="1"/>
        <v>12383459</v>
      </c>
      <c r="D41" s="62">
        <v>11118515</v>
      </c>
      <c r="E41" s="59"/>
      <c r="F41" s="62">
        <f>29150</f>
        <v>29150</v>
      </c>
      <c r="G41" s="60"/>
      <c r="H41" s="62"/>
      <c r="I41" s="62">
        <v>316239</v>
      </c>
      <c r="J41" s="3">
        <v>3685</v>
      </c>
      <c r="K41" s="3">
        <v>16381</v>
      </c>
      <c r="L41" s="3">
        <v>44370</v>
      </c>
      <c r="M41" s="62">
        <v>22433</v>
      </c>
      <c r="N41" s="62">
        <v>71331</v>
      </c>
      <c r="O41" s="62"/>
      <c r="P41" s="62"/>
      <c r="Q41" s="62">
        <v>502</v>
      </c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62">
        <v>3</v>
      </c>
      <c r="AC41" s="62">
        <v>73211</v>
      </c>
      <c r="AD41" s="62"/>
      <c r="AE41" s="62"/>
      <c r="AF41" s="62"/>
      <c r="AG41" s="62">
        <v>130755</v>
      </c>
      <c r="AH41" s="62"/>
      <c r="AI41" s="62">
        <v>326652</v>
      </c>
      <c r="AJ41" s="114"/>
      <c r="AK41" s="62"/>
      <c r="AL41" s="62"/>
      <c r="AM41" s="62"/>
      <c r="AN41" s="62"/>
      <c r="AO41" s="62"/>
      <c r="AP41" s="62"/>
      <c r="AQ41" s="62">
        <v>66340</v>
      </c>
      <c r="AR41" s="62"/>
      <c r="AS41" s="62">
        <v>22968</v>
      </c>
      <c r="AT41" s="62">
        <v>36049</v>
      </c>
      <c r="AU41" s="60"/>
      <c r="AV41" s="62"/>
      <c r="AW41" s="62"/>
      <c r="AX41" s="62"/>
      <c r="AY41" s="62"/>
      <c r="AZ41" s="60"/>
      <c r="BA41" s="60"/>
      <c r="BB41" s="60"/>
      <c r="BC41" s="60"/>
      <c r="BD41" s="60"/>
      <c r="BE41" s="60"/>
      <c r="BF41" s="60"/>
      <c r="BG41" s="60"/>
      <c r="BH41" s="60"/>
      <c r="BI41" s="60"/>
      <c r="BJ41" s="60"/>
      <c r="BK41" s="62"/>
      <c r="BL41" s="62"/>
      <c r="BM41" s="62"/>
      <c r="BN41" s="62"/>
      <c r="BO41" s="62"/>
      <c r="BP41" s="62"/>
      <c r="BQ41" s="62"/>
      <c r="BR41" s="62"/>
      <c r="BS41" s="62"/>
      <c r="BT41" s="62">
        <v>5729</v>
      </c>
      <c r="BU41" s="62"/>
      <c r="BV41" s="62"/>
      <c r="BW41" s="62"/>
      <c r="BX41" s="62"/>
      <c r="BY41" s="62"/>
      <c r="BZ41" s="62"/>
      <c r="CA41" s="62"/>
      <c r="CB41" s="62"/>
      <c r="CC41" s="62"/>
      <c r="CD41" s="62"/>
      <c r="CE41" s="62"/>
      <c r="CF41" s="62"/>
      <c r="CG41" s="62">
        <v>28610</v>
      </c>
      <c r="CH41" s="62"/>
      <c r="CI41" s="62"/>
      <c r="CJ41" s="62"/>
      <c r="CK41" s="62"/>
      <c r="CL41" s="62"/>
      <c r="CM41" s="62"/>
      <c r="CN41" s="62"/>
      <c r="CO41" s="62">
        <v>26000</v>
      </c>
      <c r="CP41" s="62"/>
      <c r="CQ41" s="62"/>
      <c r="CR41" s="63">
        <v>13725</v>
      </c>
      <c r="CS41" s="62"/>
      <c r="CT41" s="62"/>
      <c r="CU41" s="63"/>
      <c r="CV41" s="60"/>
      <c r="CW41" s="60"/>
      <c r="CX41" s="93"/>
      <c r="CY41" s="93"/>
      <c r="CZ41" s="93"/>
      <c r="DA41" s="93"/>
      <c r="DB41" s="87">
        <v>30811</v>
      </c>
      <c r="DC41" s="87"/>
      <c r="DD41" s="87"/>
      <c r="DE41" s="87"/>
    </row>
    <row r="42" spans="1:109" s="3" customFormat="1" x14ac:dyDescent="0.25">
      <c r="A42" s="4">
        <v>856</v>
      </c>
      <c r="B42" s="43" t="s">
        <v>35</v>
      </c>
      <c r="C42" s="75">
        <f t="shared" si="1"/>
        <v>26277502</v>
      </c>
      <c r="D42" s="62">
        <v>24117530</v>
      </c>
      <c r="E42" s="59"/>
      <c r="F42" s="62">
        <f>6340+3300+500</f>
        <v>10140</v>
      </c>
      <c r="G42" s="60"/>
      <c r="H42" s="62"/>
      <c r="I42" s="62">
        <v>568472</v>
      </c>
      <c r="J42" s="3">
        <v>2201</v>
      </c>
      <c r="K42" s="3">
        <v>53777</v>
      </c>
      <c r="L42" s="3">
        <v>65926</v>
      </c>
      <c r="M42" s="62">
        <v>46034</v>
      </c>
      <c r="N42" s="62">
        <v>157858</v>
      </c>
      <c r="O42" s="62"/>
      <c r="P42" s="62"/>
      <c r="Q42" s="62">
        <v>1107</v>
      </c>
      <c r="R42" s="62"/>
      <c r="S42" s="62"/>
      <c r="T42" s="62"/>
      <c r="U42" s="62"/>
      <c r="V42" s="62"/>
      <c r="W42" s="62"/>
      <c r="X42" s="62"/>
      <c r="Y42" s="62"/>
      <c r="Z42" s="62"/>
      <c r="AA42" s="62"/>
      <c r="AB42" s="62">
        <v>33061</v>
      </c>
      <c r="AC42" s="62"/>
      <c r="AD42" s="62"/>
      <c r="AE42" s="62"/>
      <c r="AF42" s="62"/>
      <c r="AG42" s="62">
        <v>273458</v>
      </c>
      <c r="AH42" s="62"/>
      <c r="AI42" s="62">
        <v>565925</v>
      </c>
      <c r="AJ42" s="114"/>
      <c r="AK42" s="62"/>
      <c r="AL42" s="62"/>
      <c r="AM42" s="62"/>
      <c r="AN42" s="62"/>
      <c r="AO42" s="62"/>
      <c r="AP42" s="62"/>
      <c r="AQ42" s="62">
        <v>110207</v>
      </c>
      <c r="AR42" s="62"/>
      <c r="AS42" s="62">
        <v>20151</v>
      </c>
      <c r="AT42" s="62"/>
      <c r="AU42" s="60"/>
      <c r="AV42" s="62"/>
      <c r="AW42" s="62">
        <v>78758</v>
      </c>
      <c r="AX42" s="62"/>
      <c r="AY42" s="62"/>
      <c r="AZ42" s="60"/>
      <c r="BA42" s="60"/>
      <c r="BB42" s="60"/>
      <c r="BC42" s="60"/>
      <c r="BD42" s="60"/>
      <c r="BE42" s="60"/>
      <c r="BF42" s="60"/>
      <c r="BG42" s="60"/>
      <c r="BH42" s="60"/>
      <c r="BI42" s="60"/>
      <c r="BJ42" s="60"/>
      <c r="BK42" s="62"/>
      <c r="BL42" s="62"/>
      <c r="BM42" s="62"/>
      <c r="BN42" s="62"/>
      <c r="BO42" s="62"/>
      <c r="BP42" s="62"/>
      <c r="BQ42" s="62"/>
      <c r="BR42" s="62"/>
      <c r="BS42" s="62"/>
      <c r="BT42" s="62"/>
      <c r="BU42" s="62"/>
      <c r="BV42" s="62"/>
      <c r="BW42" s="62"/>
      <c r="BX42" s="62"/>
      <c r="BY42" s="62"/>
      <c r="BZ42" s="62"/>
      <c r="CA42" s="62"/>
      <c r="CB42" s="62"/>
      <c r="CC42" s="62"/>
      <c r="CD42" s="62"/>
      <c r="CE42" s="62"/>
      <c r="CF42" s="62"/>
      <c r="CG42" s="62">
        <v>40893</v>
      </c>
      <c r="CH42" s="62"/>
      <c r="CI42" s="62"/>
      <c r="CJ42" s="62"/>
      <c r="CK42" s="62"/>
      <c r="CL42" s="62"/>
      <c r="CM42" s="62"/>
      <c r="CN42" s="62"/>
      <c r="CO42" s="62">
        <v>26000</v>
      </c>
      <c r="CP42" s="62"/>
      <c r="CQ42" s="62"/>
      <c r="CR42" s="63">
        <v>16306</v>
      </c>
      <c r="CS42" s="62"/>
      <c r="CT42" s="62"/>
      <c r="CU42" s="63"/>
      <c r="CV42" s="60"/>
      <c r="CW42" s="60"/>
      <c r="CX42" s="93"/>
      <c r="CY42" s="93"/>
      <c r="CZ42" s="93"/>
      <c r="DA42" s="93"/>
      <c r="DB42" s="87">
        <v>89698</v>
      </c>
      <c r="DC42" s="87"/>
      <c r="DD42" s="87"/>
      <c r="DE42" s="87"/>
    </row>
    <row r="43" spans="1:109" s="3" customFormat="1" x14ac:dyDescent="0.25">
      <c r="A43" s="4">
        <v>860</v>
      </c>
      <c r="B43" s="43" t="s">
        <v>36</v>
      </c>
      <c r="C43" s="75">
        <f t="shared" si="1"/>
        <v>8981570</v>
      </c>
      <c r="D43" s="62">
        <v>7057064</v>
      </c>
      <c r="E43" s="59"/>
      <c r="F43" s="62"/>
      <c r="G43" s="60"/>
      <c r="H43" s="62"/>
      <c r="I43" s="62">
        <v>133667</v>
      </c>
      <c r="K43" s="3">
        <v>18494</v>
      </c>
      <c r="L43" s="3">
        <v>15412</v>
      </c>
      <c r="M43" s="62">
        <v>22447</v>
      </c>
      <c r="N43" s="62"/>
      <c r="O43" s="62"/>
      <c r="P43" s="62"/>
      <c r="Q43" s="62">
        <v>1250</v>
      </c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>
        <v>281762</v>
      </c>
      <c r="AC43" s="62">
        <v>33738</v>
      </c>
      <c r="AD43" s="62"/>
      <c r="AE43" s="62"/>
      <c r="AF43" s="62"/>
      <c r="AG43" s="62">
        <v>87466</v>
      </c>
      <c r="AH43" s="62"/>
      <c r="AI43" s="62">
        <v>184479</v>
      </c>
      <c r="AJ43" s="62"/>
      <c r="AK43" s="62"/>
      <c r="AL43" s="62"/>
      <c r="AM43" s="62"/>
      <c r="AN43" s="62"/>
      <c r="AO43" s="62"/>
      <c r="AP43" s="62"/>
      <c r="AQ43" s="62">
        <v>73215</v>
      </c>
      <c r="AR43" s="62"/>
      <c r="AS43" s="62">
        <v>20946</v>
      </c>
      <c r="AT43" s="62">
        <v>35193</v>
      </c>
      <c r="AU43" s="60"/>
      <c r="AV43" s="62"/>
      <c r="AW43" s="62"/>
      <c r="AX43" s="62"/>
      <c r="AY43" s="62"/>
      <c r="AZ43" s="60"/>
      <c r="BA43" s="60"/>
      <c r="BB43" s="60"/>
      <c r="BC43" s="60"/>
      <c r="BD43" s="60"/>
      <c r="BE43" s="60"/>
      <c r="BF43" s="60"/>
      <c r="BG43" s="60"/>
      <c r="BH43" s="60"/>
      <c r="BI43" s="60"/>
      <c r="BJ43" s="60"/>
      <c r="BK43" s="62">
        <v>983286</v>
      </c>
      <c r="BL43" s="62"/>
      <c r="BM43" s="62"/>
      <c r="BN43" s="62"/>
      <c r="BO43" s="62"/>
      <c r="BP43" s="62"/>
      <c r="BQ43" s="62"/>
      <c r="BR43" s="62"/>
      <c r="BS43" s="62"/>
      <c r="BT43" s="62"/>
      <c r="BU43" s="62"/>
      <c r="BV43" s="62"/>
      <c r="BW43" s="62"/>
      <c r="BX43" s="62"/>
      <c r="BY43" s="62"/>
      <c r="BZ43" s="62"/>
      <c r="CA43" s="62"/>
      <c r="CB43" s="62"/>
      <c r="CC43" s="62"/>
      <c r="CD43" s="62"/>
      <c r="CE43" s="62"/>
      <c r="CF43" s="62"/>
      <c r="CG43" s="62">
        <v>9800</v>
      </c>
      <c r="CH43" s="62"/>
      <c r="CI43" s="62"/>
      <c r="CJ43" s="62"/>
      <c r="CK43" s="62"/>
      <c r="CL43" s="62"/>
      <c r="CM43" s="62"/>
      <c r="CN43" s="62"/>
      <c r="CO43" s="62">
        <v>10400</v>
      </c>
      <c r="CP43" s="62"/>
      <c r="CQ43" s="62"/>
      <c r="CR43" s="63">
        <v>12951</v>
      </c>
      <c r="CS43" s="62"/>
      <c r="CT43" s="62"/>
      <c r="CU43" s="63"/>
      <c r="CV43" s="60"/>
      <c r="CW43" s="60"/>
      <c r="CX43" s="93"/>
      <c r="CY43" s="93"/>
      <c r="CZ43" s="93"/>
      <c r="DA43" s="93"/>
      <c r="DB43" s="87"/>
      <c r="DC43" s="87"/>
      <c r="DD43" s="87"/>
      <c r="DE43" s="87"/>
    </row>
    <row r="44" spans="1:109" s="3" customFormat="1" x14ac:dyDescent="0.25">
      <c r="A44" s="4">
        <v>861</v>
      </c>
      <c r="B44" s="43" t="s">
        <v>37</v>
      </c>
      <c r="C44" s="75">
        <f t="shared" si="1"/>
        <v>19120939</v>
      </c>
      <c r="D44" s="62">
        <v>17046128</v>
      </c>
      <c r="E44" s="59"/>
      <c r="F44" s="62">
        <f>828+14960</f>
        <v>15788</v>
      </c>
      <c r="G44" s="115"/>
      <c r="H44" s="62"/>
      <c r="I44" s="62">
        <v>605579</v>
      </c>
      <c r="K44" s="3">
        <v>2889</v>
      </c>
      <c r="L44" s="3">
        <v>75709</v>
      </c>
      <c r="M44" s="62">
        <v>25399</v>
      </c>
      <c r="N44" s="62">
        <v>84416</v>
      </c>
      <c r="O44" s="62"/>
      <c r="P44" s="62"/>
      <c r="Q44" s="62">
        <v>1250</v>
      </c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>
        <v>113435</v>
      </c>
      <c r="AC44" s="62">
        <v>67338</v>
      </c>
      <c r="AD44" s="62"/>
      <c r="AE44" s="62"/>
      <c r="AF44" s="62"/>
      <c r="AG44" s="62">
        <v>223778</v>
      </c>
      <c r="AH44" s="62"/>
      <c r="AI44" s="62">
        <v>451110</v>
      </c>
      <c r="AJ44" s="114"/>
      <c r="AK44" s="62"/>
      <c r="AL44" s="62"/>
      <c r="AM44" s="62"/>
      <c r="AN44" s="114"/>
      <c r="AO44" s="62"/>
      <c r="AP44" s="62"/>
      <c r="AQ44" s="62">
        <v>76931</v>
      </c>
      <c r="AR44" s="62"/>
      <c r="AS44" s="62">
        <v>22740</v>
      </c>
      <c r="AT44" s="62"/>
      <c r="AU44" s="60"/>
      <c r="AV44" s="62">
        <v>162000</v>
      </c>
      <c r="AW44" s="62"/>
      <c r="AX44" s="62"/>
      <c r="AY44" s="62"/>
      <c r="AZ44" s="60"/>
      <c r="BA44" s="60"/>
      <c r="BB44" s="60"/>
      <c r="BC44" s="60"/>
      <c r="BD44" s="60"/>
      <c r="BE44" s="60"/>
      <c r="BF44" s="60"/>
      <c r="BG44" s="60"/>
      <c r="BH44" s="60"/>
      <c r="BI44" s="60"/>
      <c r="BJ44" s="60"/>
      <c r="BK44" s="62"/>
      <c r="BL44" s="62"/>
      <c r="BM44" s="62"/>
      <c r="BN44" s="62"/>
      <c r="BO44" s="62"/>
      <c r="BP44" s="62"/>
      <c r="BQ44" s="62"/>
      <c r="BR44" s="62"/>
      <c r="BS44" s="62"/>
      <c r="BT44" s="62"/>
      <c r="BU44" s="62"/>
      <c r="BV44" s="62"/>
      <c r="BW44" s="62"/>
      <c r="BX44" s="62"/>
      <c r="BY44" s="62"/>
      <c r="BZ44" s="62"/>
      <c r="CA44" s="62"/>
      <c r="CB44" s="62"/>
      <c r="CC44" s="62"/>
      <c r="CD44" s="62"/>
      <c r="CE44" s="62"/>
      <c r="CF44" s="62"/>
      <c r="CG44" s="62">
        <v>26742</v>
      </c>
      <c r="CI44" s="62"/>
      <c r="CJ44" s="62"/>
      <c r="CK44" s="62"/>
      <c r="CL44" s="62"/>
      <c r="CM44" s="62"/>
      <c r="CN44" s="62"/>
      <c r="CO44" s="62">
        <v>26000</v>
      </c>
      <c r="CP44" s="62"/>
      <c r="CQ44" s="62"/>
      <c r="CR44" s="63">
        <v>14754</v>
      </c>
      <c r="CS44" s="62"/>
      <c r="CT44" s="62"/>
      <c r="CU44" s="63"/>
      <c r="CV44" s="60"/>
      <c r="CW44" s="60"/>
      <c r="CX44" s="93"/>
      <c r="CY44" s="93"/>
      <c r="CZ44" s="93"/>
      <c r="DA44" s="93"/>
      <c r="DB44" s="87">
        <v>78953</v>
      </c>
      <c r="DC44" s="87"/>
      <c r="DD44" s="87"/>
      <c r="DE44" s="87"/>
    </row>
    <row r="45" spans="1:109" s="3" customFormat="1" x14ac:dyDescent="0.25">
      <c r="A45" s="4">
        <v>862</v>
      </c>
      <c r="B45" s="43" t="s">
        <v>38</v>
      </c>
      <c r="C45" s="75">
        <f t="shared" si="1"/>
        <v>59169153</v>
      </c>
      <c r="D45" s="62">
        <v>54893608</v>
      </c>
      <c r="E45" s="59"/>
      <c r="F45" s="62">
        <f>18430+14629+429+9674+28475</f>
        <v>71637</v>
      </c>
      <c r="G45" s="115"/>
      <c r="H45" s="62"/>
      <c r="I45" s="62">
        <v>1203531</v>
      </c>
      <c r="J45" s="3">
        <v>1357</v>
      </c>
      <c r="K45" s="3">
        <v>100799</v>
      </c>
      <c r="L45" s="3">
        <v>324361</v>
      </c>
      <c r="M45" s="62">
        <v>146097</v>
      </c>
      <c r="N45" s="62">
        <v>569385</v>
      </c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62">
        <v>337</v>
      </c>
      <c r="AC45" s="62">
        <v>37849</v>
      </c>
      <c r="AD45" s="62"/>
      <c r="AE45" s="62"/>
      <c r="AF45" s="62"/>
      <c r="AG45" s="62">
        <v>594465</v>
      </c>
      <c r="AH45" s="62"/>
      <c r="AI45" s="62">
        <v>60099</v>
      </c>
      <c r="AJ45" s="114"/>
      <c r="AK45" s="62"/>
      <c r="AL45" s="62">
        <v>16419</v>
      </c>
      <c r="AM45" s="62"/>
      <c r="AN45" s="62"/>
      <c r="AO45" s="62"/>
      <c r="AP45" s="62"/>
      <c r="AQ45" s="62">
        <v>287350</v>
      </c>
      <c r="AR45" s="62"/>
      <c r="AS45" s="62">
        <v>8202</v>
      </c>
      <c r="AT45" s="62">
        <v>42538</v>
      </c>
      <c r="AU45" s="60"/>
      <c r="AV45" s="62">
        <v>97910</v>
      </c>
      <c r="AW45" s="62">
        <v>57625</v>
      </c>
      <c r="AX45" s="62"/>
      <c r="AY45" s="62"/>
      <c r="AZ45" s="60"/>
      <c r="BA45" s="60"/>
      <c r="BB45" s="60"/>
      <c r="BC45" s="60"/>
      <c r="BD45" s="60"/>
      <c r="BE45" s="60"/>
      <c r="BF45" s="60"/>
      <c r="BG45" s="60"/>
      <c r="BH45" s="60"/>
      <c r="BI45" s="60"/>
      <c r="BJ45" s="60"/>
      <c r="BK45" s="62"/>
      <c r="BL45" s="62"/>
      <c r="BM45" s="62"/>
      <c r="BN45" s="62"/>
      <c r="BO45" s="62"/>
      <c r="BP45" s="62"/>
      <c r="BQ45" s="62"/>
      <c r="BR45" s="62">
        <v>136546</v>
      </c>
      <c r="BS45" s="62"/>
      <c r="BT45" s="62">
        <v>213933</v>
      </c>
      <c r="BU45" s="62"/>
      <c r="BV45" s="62">
        <v>19000</v>
      </c>
      <c r="BW45" s="62"/>
      <c r="BX45" s="62"/>
      <c r="BY45" s="62"/>
      <c r="BZ45" s="62"/>
      <c r="CA45" s="62"/>
      <c r="CB45" s="62"/>
      <c r="CC45" s="62"/>
      <c r="CD45" s="62"/>
      <c r="CE45" s="62"/>
      <c r="CF45" s="62"/>
      <c r="CG45" s="62">
        <v>82016</v>
      </c>
      <c r="CH45" s="62"/>
      <c r="CI45" s="62"/>
      <c r="CJ45" s="62"/>
      <c r="CK45" s="62"/>
      <c r="CL45" s="62"/>
      <c r="CM45" s="62"/>
      <c r="CN45" s="62"/>
      <c r="CO45" s="62">
        <v>26000</v>
      </c>
      <c r="CP45" s="62"/>
      <c r="CQ45" s="62"/>
      <c r="CR45" s="63">
        <v>23480</v>
      </c>
      <c r="CS45" s="62"/>
      <c r="CT45" s="62"/>
      <c r="CU45" s="63"/>
      <c r="CV45" s="60"/>
      <c r="CW45" s="60"/>
      <c r="CX45" s="93"/>
      <c r="CY45" s="93"/>
      <c r="CZ45" s="93"/>
      <c r="DA45" s="93"/>
      <c r="DB45" s="87">
        <v>154609</v>
      </c>
      <c r="DC45" s="87"/>
      <c r="DD45" s="87"/>
      <c r="DE45" s="87"/>
    </row>
    <row r="46" spans="1:109" s="3" customFormat="1" x14ac:dyDescent="0.25">
      <c r="A46" s="4">
        <v>864</v>
      </c>
      <c r="B46" s="43" t="s">
        <v>39</v>
      </c>
      <c r="C46" s="75">
        <f t="shared" si="1"/>
        <v>26501665</v>
      </c>
      <c r="D46" s="62">
        <v>24165464</v>
      </c>
      <c r="E46" s="59"/>
      <c r="F46" s="62">
        <f>11000+6600+118500+8410+12238+77816+28598+1980+18205</f>
        <v>283347</v>
      </c>
      <c r="G46" s="60"/>
      <c r="H46" s="62"/>
      <c r="I46" s="62">
        <v>14</v>
      </c>
      <c r="J46" s="3">
        <v>249</v>
      </c>
      <c r="K46" s="3">
        <v>32033</v>
      </c>
      <c r="L46" s="3">
        <v>3</v>
      </c>
      <c r="M46" s="62">
        <v>93716</v>
      </c>
      <c r="N46" s="62">
        <v>195001</v>
      </c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62">
        <v>49692</v>
      </c>
      <c r="AC46" s="62">
        <v>89984</v>
      </c>
      <c r="AD46" s="62"/>
      <c r="AE46" s="62"/>
      <c r="AF46" s="62"/>
      <c r="AG46" s="62">
        <v>301959</v>
      </c>
      <c r="AH46" s="62"/>
      <c r="AI46" s="62">
        <v>467574</v>
      </c>
      <c r="AJ46" s="114"/>
      <c r="AK46" s="62"/>
      <c r="AL46" s="62"/>
      <c r="AM46" s="62"/>
      <c r="AN46" s="62"/>
      <c r="AO46" s="62"/>
      <c r="AP46" s="62"/>
      <c r="AQ46" s="62">
        <v>242645</v>
      </c>
      <c r="AR46" s="62"/>
      <c r="AS46" s="62">
        <v>15321</v>
      </c>
      <c r="AT46" s="62">
        <v>48885</v>
      </c>
      <c r="AU46" s="60"/>
      <c r="AV46" s="62">
        <v>176000</v>
      </c>
      <c r="AW46" s="62"/>
      <c r="AX46" s="62"/>
      <c r="AY46" s="62"/>
      <c r="AZ46" s="60"/>
      <c r="BA46" s="60"/>
      <c r="BB46" s="60"/>
      <c r="BC46" s="60"/>
      <c r="BD46" s="60">
        <v>142675</v>
      </c>
      <c r="BE46" s="60"/>
      <c r="BF46" s="60"/>
      <c r="BG46" s="60"/>
      <c r="BH46" s="60"/>
      <c r="BI46" s="60"/>
      <c r="BJ46" s="60"/>
      <c r="BK46" s="62"/>
      <c r="BL46" s="62"/>
      <c r="BM46" s="62"/>
      <c r="BN46" s="62"/>
      <c r="BO46" s="62"/>
      <c r="BP46" s="62"/>
      <c r="BQ46" s="62"/>
      <c r="BR46" s="62"/>
      <c r="BS46" s="62"/>
      <c r="BT46" s="62"/>
      <c r="BU46" s="62">
        <v>88696</v>
      </c>
      <c r="BV46" s="62"/>
      <c r="BW46" s="62"/>
      <c r="BX46" s="62"/>
      <c r="BY46" s="62"/>
      <c r="BZ46" s="62"/>
      <c r="CA46" s="62"/>
      <c r="CB46" s="62"/>
      <c r="CC46" s="62"/>
      <c r="CD46" s="62"/>
      <c r="CE46" s="62"/>
      <c r="CF46" s="62"/>
      <c r="CG46" s="62">
        <v>45926</v>
      </c>
      <c r="CH46" s="62"/>
      <c r="CI46" s="62"/>
      <c r="CJ46" s="62"/>
      <c r="CK46" s="62"/>
      <c r="CL46" s="62"/>
      <c r="CM46" s="62"/>
      <c r="CN46" s="62"/>
      <c r="CO46" s="62">
        <v>26000</v>
      </c>
      <c r="CP46" s="62"/>
      <c r="CQ46" s="62"/>
      <c r="CR46" s="63">
        <v>16481</v>
      </c>
      <c r="CS46" s="62">
        <v>20000</v>
      </c>
      <c r="CT46" s="62"/>
      <c r="CU46" s="63"/>
      <c r="CV46" s="60"/>
      <c r="CW46" s="60"/>
      <c r="CX46" s="93"/>
      <c r="CY46" s="93"/>
      <c r="CZ46" s="93"/>
      <c r="DA46" s="93"/>
      <c r="DB46" s="87"/>
      <c r="DC46" s="87"/>
      <c r="DD46" s="87"/>
      <c r="DE46" s="87"/>
    </row>
    <row r="47" spans="1:109" s="3" customFormat="1" x14ac:dyDescent="0.25">
      <c r="A47" s="4">
        <v>866</v>
      </c>
      <c r="B47" s="43" t="s">
        <v>40</v>
      </c>
      <c r="C47" s="75">
        <f t="shared" si="1"/>
        <v>28632074</v>
      </c>
      <c r="D47" s="62">
        <v>25064853</v>
      </c>
      <c r="E47" s="59"/>
      <c r="F47" s="62">
        <f>1918+440+2972+4744+35937</f>
        <v>46011</v>
      </c>
      <c r="G47" s="60"/>
      <c r="H47" s="62"/>
      <c r="I47" s="62">
        <v>983719</v>
      </c>
      <c r="J47" s="3">
        <v>19316</v>
      </c>
      <c r="K47" s="3">
        <v>47176</v>
      </c>
      <c r="L47" s="3">
        <v>2755</v>
      </c>
      <c r="M47" s="62">
        <v>72550</v>
      </c>
      <c r="N47" s="62">
        <v>134221</v>
      </c>
      <c r="O47" s="62"/>
      <c r="P47" s="62"/>
      <c r="Q47" s="62"/>
      <c r="R47" s="62"/>
      <c r="S47" s="62"/>
      <c r="T47" s="62"/>
      <c r="U47" s="62"/>
      <c r="V47" s="62"/>
      <c r="W47" s="62"/>
      <c r="X47" s="62"/>
      <c r="Y47" s="62"/>
      <c r="Z47" s="62"/>
      <c r="AA47" s="62"/>
      <c r="AB47" s="62">
        <v>269812</v>
      </c>
      <c r="AC47" s="62"/>
      <c r="AD47" s="62"/>
      <c r="AE47" s="62"/>
      <c r="AF47" s="62"/>
      <c r="AG47" s="62">
        <v>290386</v>
      </c>
      <c r="AH47" s="62"/>
      <c r="AI47" s="62">
        <v>717795</v>
      </c>
      <c r="AJ47" s="114"/>
      <c r="AK47" s="62"/>
      <c r="AL47" s="62">
        <v>940</v>
      </c>
      <c r="AM47" s="62"/>
      <c r="AN47" s="114"/>
      <c r="AO47" s="62"/>
      <c r="AP47" s="62"/>
      <c r="AQ47" s="62">
        <v>220446</v>
      </c>
      <c r="AR47" s="62"/>
      <c r="AS47" s="62">
        <v>54065</v>
      </c>
      <c r="AT47" s="62">
        <v>38282</v>
      </c>
      <c r="AU47" s="60"/>
      <c r="AV47" s="62">
        <v>157584</v>
      </c>
      <c r="AW47" s="62"/>
      <c r="AX47" s="62"/>
      <c r="AY47" s="62"/>
      <c r="AZ47" s="60"/>
      <c r="BA47" s="60"/>
      <c r="BB47" s="60"/>
      <c r="BC47" s="60"/>
      <c r="BD47" s="60"/>
      <c r="BE47" s="60"/>
      <c r="BF47" s="60"/>
      <c r="BG47" s="60"/>
      <c r="BH47" s="60"/>
      <c r="BI47" s="60"/>
      <c r="BJ47" s="60"/>
      <c r="BK47" s="62"/>
      <c r="BL47" s="62"/>
      <c r="BM47" s="62"/>
      <c r="BN47" s="62"/>
      <c r="BP47" s="62"/>
      <c r="BQ47" s="62"/>
      <c r="BR47" s="62"/>
      <c r="BS47" s="62"/>
      <c r="BT47" s="62"/>
      <c r="BU47" s="62">
        <v>97428</v>
      </c>
      <c r="BV47" s="62"/>
      <c r="BW47" s="62"/>
      <c r="BX47" s="62"/>
      <c r="BY47" s="62"/>
      <c r="BZ47" s="62"/>
      <c r="CA47" s="62"/>
      <c r="CB47" s="62"/>
      <c r="CC47" s="62"/>
      <c r="CD47" s="62">
        <v>194000</v>
      </c>
      <c r="CE47" s="62"/>
      <c r="CF47" s="62"/>
      <c r="CG47" s="62">
        <v>36738</v>
      </c>
      <c r="CH47" s="62"/>
      <c r="CI47" s="62"/>
      <c r="CJ47" s="62"/>
      <c r="CK47" s="62"/>
      <c r="CL47" s="62"/>
      <c r="CM47" s="62"/>
      <c r="CN47" s="62"/>
      <c r="CO47" s="62">
        <v>26000</v>
      </c>
      <c r="CP47" s="62"/>
      <c r="CQ47" s="62"/>
      <c r="CR47" s="63">
        <v>16520</v>
      </c>
      <c r="CS47" s="62"/>
      <c r="CT47" s="62"/>
      <c r="CU47" s="63"/>
      <c r="CV47" s="60"/>
      <c r="CW47" s="60"/>
      <c r="CX47" s="93"/>
      <c r="CY47" s="93"/>
      <c r="CZ47" s="93"/>
      <c r="DA47" s="93"/>
      <c r="DB47" s="87">
        <v>141477</v>
      </c>
      <c r="DC47" s="87"/>
      <c r="DD47" s="87"/>
      <c r="DE47" s="87"/>
    </row>
    <row r="48" spans="1:109" s="3" customFormat="1" x14ac:dyDescent="0.25">
      <c r="A48" s="4">
        <v>868</v>
      </c>
      <c r="B48" s="43" t="s">
        <v>41</v>
      </c>
      <c r="C48" s="75">
        <f t="shared" si="1"/>
        <v>10405463</v>
      </c>
      <c r="D48" s="62">
        <v>8640874</v>
      </c>
      <c r="E48" s="59"/>
      <c r="F48" s="62">
        <v>1185</v>
      </c>
      <c r="G48" s="60"/>
      <c r="H48" s="62"/>
      <c r="I48" s="62">
        <v>424698</v>
      </c>
      <c r="J48" s="3">
        <v>11508</v>
      </c>
      <c r="K48" s="3">
        <v>21398</v>
      </c>
      <c r="L48" s="3">
        <v>43777</v>
      </c>
      <c r="M48" s="62">
        <v>39569</v>
      </c>
      <c r="N48" s="62">
        <v>54870</v>
      </c>
      <c r="O48" s="62"/>
      <c r="P48" s="62"/>
      <c r="Q48" s="62">
        <v>1250</v>
      </c>
      <c r="R48" s="62"/>
      <c r="S48" s="62"/>
      <c r="T48" s="62"/>
      <c r="U48" s="62"/>
      <c r="V48" s="62"/>
      <c r="W48" s="62"/>
      <c r="X48" s="62"/>
      <c r="Y48" s="62"/>
      <c r="Z48" s="62"/>
      <c r="AA48" s="62"/>
      <c r="AB48" s="62">
        <v>20584</v>
      </c>
      <c r="AC48" s="62">
        <v>406086</v>
      </c>
      <c r="AD48" s="62"/>
      <c r="AE48" s="62"/>
      <c r="AF48" s="62"/>
      <c r="AG48" s="62">
        <v>79661</v>
      </c>
      <c r="AH48" s="62">
        <v>256616</v>
      </c>
      <c r="AI48" s="62">
        <v>85653</v>
      </c>
      <c r="AJ48" s="114"/>
      <c r="AK48" s="62"/>
      <c r="AL48" s="62"/>
      <c r="AM48" s="62"/>
      <c r="AN48" s="62"/>
      <c r="AO48" s="62"/>
      <c r="AP48" s="62"/>
      <c r="AQ48" s="62">
        <v>131068</v>
      </c>
      <c r="AR48" s="62"/>
      <c r="AS48" s="62"/>
      <c r="AT48" s="62"/>
      <c r="AU48" s="60"/>
      <c r="AV48" s="62"/>
      <c r="AW48" s="62">
        <v>78500</v>
      </c>
      <c r="AX48" s="62"/>
      <c r="AY48" s="62"/>
      <c r="AZ48" s="60"/>
      <c r="BA48" s="60"/>
      <c r="BB48" s="60"/>
      <c r="BC48" s="60"/>
      <c r="BD48" s="60"/>
      <c r="BE48" s="60"/>
      <c r="BF48" s="60"/>
      <c r="BG48" s="60"/>
      <c r="BH48" s="60"/>
      <c r="BI48" s="60"/>
      <c r="BJ48" s="60"/>
      <c r="BK48" s="62"/>
      <c r="BL48" s="62"/>
      <c r="BM48" s="62"/>
      <c r="BN48" s="62"/>
      <c r="BO48" s="62"/>
      <c r="BP48" s="62"/>
      <c r="BQ48" s="62"/>
      <c r="BR48" s="62"/>
      <c r="BS48" s="62"/>
      <c r="BT48" s="62">
        <v>33332</v>
      </c>
      <c r="BU48" s="62"/>
      <c r="BV48" s="62"/>
      <c r="BW48" s="62"/>
      <c r="BX48" s="62"/>
      <c r="BY48" s="62"/>
      <c r="BZ48" s="62"/>
      <c r="CA48" s="62"/>
      <c r="CB48" s="62"/>
      <c r="CC48" s="62"/>
      <c r="CD48" s="62"/>
      <c r="CE48" s="62"/>
      <c r="CF48" s="62"/>
      <c r="CG48" s="62">
        <v>9667</v>
      </c>
      <c r="CH48" s="62"/>
      <c r="CI48" s="62"/>
      <c r="CJ48" s="62"/>
      <c r="CK48" s="62"/>
      <c r="CL48" s="62"/>
      <c r="CM48" s="62"/>
      <c r="CN48" s="62"/>
      <c r="CO48" s="62">
        <v>10400</v>
      </c>
      <c r="CP48" s="62"/>
      <c r="CQ48" s="62"/>
      <c r="CR48" s="63">
        <v>13254</v>
      </c>
      <c r="CS48" s="62"/>
      <c r="CT48" s="62"/>
      <c r="CU48" s="63"/>
      <c r="CV48" s="60"/>
      <c r="CW48" s="60"/>
      <c r="CX48" s="93"/>
      <c r="CY48" s="93"/>
      <c r="CZ48" s="93"/>
      <c r="DA48" s="93"/>
      <c r="DB48" s="87">
        <v>41513</v>
      </c>
      <c r="DC48" s="87"/>
      <c r="DD48" s="87"/>
      <c r="DE48" s="87"/>
    </row>
    <row r="49" spans="1:109" s="3" customFormat="1" x14ac:dyDescent="0.25">
      <c r="A49" s="4">
        <v>870</v>
      </c>
      <c r="B49" s="43" t="s">
        <v>42</v>
      </c>
      <c r="C49" s="75">
        <f t="shared" si="1"/>
        <v>34097606</v>
      </c>
      <c r="D49" s="62">
        <v>30251221</v>
      </c>
      <c r="E49" s="59"/>
      <c r="F49" s="62">
        <f>27341+374</f>
        <v>27715</v>
      </c>
      <c r="G49" s="60"/>
      <c r="H49" s="62"/>
      <c r="I49" s="62">
        <v>634350</v>
      </c>
      <c r="K49" s="3">
        <v>2893</v>
      </c>
      <c r="L49" s="3">
        <v>156361</v>
      </c>
      <c r="M49" s="62">
        <v>50556</v>
      </c>
      <c r="N49" s="62">
        <v>203442</v>
      </c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>
        <v>447624</v>
      </c>
      <c r="AD49" s="62"/>
      <c r="AE49" s="62"/>
      <c r="AF49" s="62"/>
      <c r="AG49" s="62">
        <v>213147</v>
      </c>
      <c r="AH49" s="62"/>
      <c r="AI49" s="62">
        <v>1191899</v>
      </c>
      <c r="AJ49" s="114"/>
      <c r="AK49" s="62"/>
      <c r="AL49" s="62"/>
      <c r="AM49" s="62"/>
      <c r="AN49" s="62"/>
      <c r="AO49" s="62"/>
      <c r="AP49" s="62"/>
      <c r="AQ49" s="62">
        <v>255650</v>
      </c>
      <c r="AR49" s="62"/>
      <c r="AS49" s="62">
        <v>32584</v>
      </c>
      <c r="AT49" s="62">
        <v>41319</v>
      </c>
      <c r="AU49" s="60"/>
      <c r="AV49" s="62">
        <v>188854</v>
      </c>
      <c r="AW49" s="62"/>
      <c r="AX49" s="62"/>
      <c r="AY49" s="62"/>
      <c r="AZ49" s="60"/>
      <c r="BA49" s="60"/>
      <c r="BB49" s="60"/>
      <c r="BC49" s="60"/>
      <c r="BD49" s="60"/>
      <c r="BE49" s="60"/>
      <c r="BF49" s="60"/>
      <c r="BG49" s="60"/>
      <c r="BH49" s="60"/>
      <c r="BI49" s="60"/>
      <c r="BJ49" s="60"/>
      <c r="BK49" s="62"/>
      <c r="BL49" s="62"/>
      <c r="BM49" s="62"/>
      <c r="BN49" s="62"/>
      <c r="BO49" s="62"/>
      <c r="BP49" s="62"/>
      <c r="BQ49" s="62"/>
      <c r="BR49" s="62"/>
      <c r="BS49" s="62"/>
      <c r="BT49" s="62"/>
      <c r="BU49" s="62"/>
      <c r="BV49" s="62"/>
      <c r="BW49" s="62"/>
      <c r="BX49" s="62"/>
      <c r="BY49" s="62"/>
      <c r="BZ49" s="62"/>
      <c r="CA49" s="62"/>
      <c r="CB49" s="62"/>
      <c r="CC49" s="62"/>
      <c r="CD49" s="62">
        <v>194000</v>
      </c>
      <c r="CE49" s="62"/>
      <c r="CF49" s="62"/>
      <c r="CG49" s="62">
        <v>36068</v>
      </c>
      <c r="CH49" s="62"/>
      <c r="CI49" s="62"/>
      <c r="CJ49" s="62"/>
      <c r="CK49" s="62"/>
      <c r="CL49" s="62"/>
      <c r="CM49" s="62"/>
      <c r="CN49" s="62"/>
      <c r="CO49" s="62">
        <v>26000</v>
      </c>
      <c r="CP49" s="62"/>
      <c r="CQ49" s="62"/>
      <c r="CR49" s="63">
        <v>17356</v>
      </c>
      <c r="CS49" s="62"/>
      <c r="CT49" s="62"/>
      <c r="CU49" s="63"/>
      <c r="CV49" s="60"/>
      <c r="CW49" s="60"/>
      <c r="CX49" s="93"/>
      <c r="CY49" s="93"/>
      <c r="CZ49" s="93"/>
      <c r="DA49" s="93"/>
      <c r="DB49" s="87">
        <v>126567</v>
      </c>
      <c r="DC49" s="87"/>
      <c r="DD49" s="87"/>
      <c r="DE49" s="87"/>
    </row>
    <row r="50" spans="1:109" s="3" customFormat="1" x14ac:dyDescent="0.25">
      <c r="A50" s="4">
        <v>872</v>
      </c>
      <c r="B50" s="43" t="s">
        <v>43</v>
      </c>
      <c r="C50" s="75">
        <f t="shared" si="1"/>
        <v>17787222</v>
      </c>
      <c r="D50" s="62">
        <v>16149210</v>
      </c>
      <c r="E50" s="59"/>
      <c r="F50" s="62">
        <f>16487+17446</f>
        <v>33933</v>
      </c>
      <c r="G50" s="60"/>
      <c r="H50" s="62"/>
      <c r="I50" s="62">
        <v>296786</v>
      </c>
      <c r="J50" s="3">
        <v>9770</v>
      </c>
      <c r="K50" s="3">
        <v>12815</v>
      </c>
      <c r="M50" s="62">
        <v>42398</v>
      </c>
      <c r="N50" s="62">
        <v>111851</v>
      </c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  <c r="AA50" s="62"/>
      <c r="AB50" s="62"/>
      <c r="AC50" s="62">
        <v>15163</v>
      </c>
      <c r="AD50" s="62"/>
      <c r="AE50" s="62"/>
      <c r="AF50" s="62"/>
      <c r="AG50" s="62">
        <v>187446</v>
      </c>
      <c r="AH50" s="62"/>
      <c r="AI50" s="62">
        <v>165194</v>
      </c>
      <c r="AJ50" s="62"/>
      <c r="AK50" s="62"/>
      <c r="AL50" s="62"/>
      <c r="AM50" s="62"/>
      <c r="AN50" s="62"/>
      <c r="AO50" s="62"/>
      <c r="AP50" s="62"/>
      <c r="AQ50" s="62">
        <v>97691</v>
      </c>
      <c r="AR50" s="62"/>
      <c r="AS50" s="62"/>
      <c r="AT50" s="62">
        <v>36237</v>
      </c>
      <c r="AU50" s="60"/>
      <c r="AV50" s="62">
        <v>170000</v>
      </c>
      <c r="AW50" s="62">
        <v>95000</v>
      </c>
      <c r="AX50" s="62"/>
      <c r="AY50" s="62"/>
      <c r="AZ50" s="60"/>
      <c r="BA50" s="60"/>
      <c r="BB50" s="60"/>
      <c r="BC50" s="60"/>
      <c r="BD50" s="60"/>
      <c r="BE50" s="60"/>
      <c r="BF50" s="60"/>
      <c r="BG50" s="60"/>
      <c r="BH50" s="60"/>
      <c r="BI50" s="60"/>
      <c r="BJ50" s="60"/>
      <c r="BK50" s="62"/>
      <c r="BL50" s="62"/>
      <c r="BM50" s="62"/>
      <c r="BN50" s="62"/>
      <c r="BO50" s="62"/>
      <c r="BP50" s="62"/>
      <c r="BQ50" s="62"/>
      <c r="BR50" s="62"/>
      <c r="BS50" s="62"/>
      <c r="BT50" s="62"/>
      <c r="BU50" s="62">
        <v>203023</v>
      </c>
      <c r="BV50" s="62"/>
      <c r="BW50" s="62"/>
      <c r="BX50" s="62"/>
      <c r="BY50" s="62"/>
      <c r="BZ50" s="62"/>
      <c r="CA50" s="62"/>
      <c r="CB50" s="62"/>
      <c r="CC50" s="62"/>
      <c r="CD50" s="62"/>
      <c r="CE50" s="62"/>
      <c r="CF50" s="62"/>
      <c r="CG50" s="62">
        <v>26200</v>
      </c>
      <c r="CH50" s="62"/>
      <c r="CI50" s="62"/>
      <c r="CJ50" s="62"/>
      <c r="CK50" s="62"/>
      <c r="CL50" s="62"/>
      <c r="CM50" s="62"/>
      <c r="CN50" s="62"/>
      <c r="CO50" s="62">
        <v>26000</v>
      </c>
      <c r="CP50" s="62"/>
      <c r="CQ50" s="62"/>
      <c r="CR50" s="63">
        <v>14734</v>
      </c>
      <c r="CS50" s="62"/>
      <c r="CT50" s="62"/>
      <c r="CU50" s="63"/>
      <c r="CV50" s="60"/>
      <c r="CW50" s="60"/>
      <c r="CX50" s="93"/>
      <c r="CY50" s="93"/>
      <c r="CZ50" s="93"/>
      <c r="DA50" s="93"/>
      <c r="DB50" s="87">
        <v>93771</v>
      </c>
      <c r="DC50" s="87"/>
      <c r="DD50" s="87"/>
      <c r="DE50" s="87"/>
    </row>
    <row r="51" spans="1:109" s="3" customFormat="1" x14ac:dyDescent="0.25">
      <c r="A51" s="4">
        <v>874</v>
      </c>
      <c r="B51" s="43" t="s">
        <v>44</v>
      </c>
      <c r="C51" s="75">
        <f t="shared" si="1"/>
        <v>65170948</v>
      </c>
      <c r="D51" s="62">
        <v>60465963</v>
      </c>
      <c r="E51" s="59"/>
      <c r="F51" s="62">
        <f>69210+20334+1650+19315+13435+6280+57882</f>
        <v>188106</v>
      </c>
      <c r="G51" s="60"/>
      <c r="H51" s="62"/>
      <c r="I51" s="62">
        <v>1360586</v>
      </c>
      <c r="J51" s="3">
        <v>559</v>
      </c>
      <c r="K51" s="3">
        <v>189916</v>
      </c>
      <c r="L51" s="3">
        <v>296619</v>
      </c>
      <c r="M51" s="62">
        <v>194692</v>
      </c>
      <c r="N51" s="62">
        <v>348216</v>
      </c>
      <c r="O51" s="62"/>
      <c r="P51" s="62"/>
      <c r="Q51" s="62"/>
      <c r="R51" s="62"/>
      <c r="S51" s="62"/>
      <c r="T51" s="62"/>
      <c r="U51" s="62"/>
      <c r="V51" s="62"/>
      <c r="W51" s="62"/>
      <c r="X51" s="62"/>
      <c r="Y51" s="62"/>
      <c r="Z51" s="62">
        <v>10000</v>
      </c>
      <c r="AA51" s="62"/>
      <c r="AB51" s="62">
        <v>257816</v>
      </c>
      <c r="AC51" s="62">
        <v>117627</v>
      </c>
      <c r="AD51" s="62"/>
      <c r="AE51" s="62"/>
      <c r="AF51" s="62"/>
      <c r="AG51" s="62">
        <v>573390</v>
      </c>
      <c r="AH51" s="62"/>
      <c r="AI51" s="62">
        <v>221416</v>
      </c>
      <c r="AJ51" s="114"/>
      <c r="AK51" s="62"/>
      <c r="AL51" s="62">
        <v>11108</v>
      </c>
      <c r="AM51" s="62"/>
      <c r="AN51" s="62"/>
      <c r="AO51" s="62"/>
      <c r="AP51" s="62"/>
      <c r="AQ51" s="62">
        <v>459009</v>
      </c>
      <c r="AR51" s="62"/>
      <c r="AS51" s="62">
        <v>11194</v>
      </c>
      <c r="AT51" s="62"/>
      <c r="AU51" s="60"/>
      <c r="AV51" s="62">
        <v>182458</v>
      </c>
      <c r="AW51" s="62"/>
      <c r="AX51" s="62"/>
      <c r="AY51" s="62"/>
      <c r="AZ51" s="60"/>
      <c r="BA51" s="60"/>
      <c r="BB51" s="60"/>
      <c r="BC51" s="60"/>
      <c r="BD51" s="60"/>
      <c r="BE51" s="60"/>
      <c r="BF51" s="60"/>
      <c r="BG51" s="60"/>
      <c r="BH51" s="60"/>
      <c r="BI51" s="60"/>
      <c r="BJ51" s="60"/>
      <c r="BK51" s="62"/>
      <c r="BL51" s="62"/>
      <c r="BM51" s="62"/>
      <c r="BN51" s="62"/>
      <c r="BO51" s="62"/>
      <c r="BP51" s="62"/>
      <c r="BQ51" s="62"/>
      <c r="BR51" s="62"/>
      <c r="BS51" s="62"/>
      <c r="BT51" s="62">
        <v>31668</v>
      </c>
      <c r="BU51" s="62"/>
      <c r="BV51" s="62"/>
      <c r="BW51" s="62"/>
      <c r="BX51" s="62"/>
      <c r="BY51" s="62"/>
      <c r="BZ51" s="62"/>
      <c r="CA51" s="62"/>
      <c r="CB51" s="62"/>
      <c r="CC51" s="62"/>
      <c r="CD51" s="62"/>
      <c r="CE51" s="62"/>
      <c r="CF51" s="62"/>
      <c r="CG51" s="62">
        <v>65269</v>
      </c>
      <c r="CH51" s="62"/>
      <c r="CI51" s="62"/>
      <c r="CJ51" s="62"/>
      <c r="CK51" s="62"/>
      <c r="CL51" s="62"/>
      <c r="CM51" s="62"/>
      <c r="CN51" s="62"/>
      <c r="CO51" s="62">
        <v>26000</v>
      </c>
      <c r="CP51" s="62"/>
      <c r="CQ51" s="62"/>
      <c r="CR51" s="63">
        <v>23151</v>
      </c>
      <c r="CS51" s="62"/>
      <c r="CT51" s="62"/>
      <c r="CU51" s="63"/>
      <c r="CV51" s="60"/>
      <c r="CW51" s="60"/>
      <c r="CX51" s="93"/>
      <c r="CY51" s="93"/>
      <c r="CZ51" s="93"/>
      <c r="DA51" s="93"/>
      <c r="DB51" s="87">
        <v>136185</v>
      </c>
      <c r="DC51" s="87"/>
      <c r="DD51" s="87"/>
      <c r="DE51" s="87"/>
    </row>
    <row r="52" spans="1:109" s="3" customFormat="1" x14ac:dyDescent="0.25">
      <c r="A52" s="4">
        <v>876</v>
      </c>
      <c r="B52" s="43" t="s">
        <v>45</v>
      </c>
      <c r="C52" s="75">
        <f t="shared" si="1"/>
        <v>21270327</v>
      </c>
      <c r="D52" s="62">
        <v>19352182</v>
      </c>
      <c r="E52" s="59"/>
      <c r="F52" s="62">
        <f>308+948+1348</f>
        <v>2604</v>
      </c>
      <c r="G52" s="60"/>
      <c r="H52" s="62"/>
      <c r="I52" s="62">
        <v>355820</v>
      </c>
      <c r="J52" s="3">
        <v>24158</v>
      </c>
      <c r="K52" s="3">
        <v>159797</v>
      </c>
      <c r="L52" s="3">
        <v>1</v>
      </c>
      <c r="M52" s="62">
        <v>125928</v>
      </c>
      <c r="N52" s="62">
        <v>165033</v>
      </c>
      <c r="O52" s="62"/>
      <c r="P52" s="62"/>
      <c r="Q52" s="62"/>
      <c r="R52" s="62"/>
      <c r="S52" s="62"/>
      <c r="T52" s="62"/>
      <c r="U52" s="62"/>
      <c r="V52" s="62"/>
      <c r="W52" s="62"/>
      <c r="X52" s="62"/>
      <c r="Y52" s="62"/>
      <c r="Z52" s="62"/>
      <c r="AA52" s="62"/>
      <c r="AB52" s="62">
        <v>7423</v>
      </c>
      <c r="AC52" s="62"/>
      <c r="AD52" s="62"/>
      <c r="AE52" s="62"/>
      <c r="AF52" s="62"/>
      <c r="AG52" s="62">
        <v>179238</v>
      </c>
      <c r="AH52" s="62"/>
      <c r="AI52" s="62">
        <v>277454</v>
      </c>
      <c r="AJ52" s="62"/>
      <c r="AK52" s="62"/>
      <c r="AL52" s="62"/>
      <c r="AM52" s="62"/>
      <c r="AN52" s="62"/>
      <c r="AO52" s="62"/>
      <c r="AP52" s="62"/>
      <c r="AQ52" s="62">
        <v>270412</v>
      </c>
      <c r="AR52" s="62"/>
      <c r="AS52" s="62"/>
      <c r="AT52" s="62"/>
      <c r="AU52" s="60"/>
      <c r="AV52" s="62">
        <v>172230</v>
      </c>
      <c r="AW52" s="62"/>
      <c r="AX52" s="62"/>
      <c r="AY52" s="62"/>
      <c r="AZ52" s="60"/>
      <c r="BA52" s="60"/>
      <c r="BB52" s="60"/>
      <c r="BC52" s="60"/>
      <c r="BD52" s="60"/>
      <c r="BE52" s="60"/>
      <c r="BF52" s="60"/>
      <c r="BG52" s="60"/>
      <c r="BH52" s="60"/>
      <c r="BI52" s="60"/>
      <c r="BJ52" s="60"/>
      <c r="BK52" s="62"/>
      <c r="BL52" s="62"/>
      <c r="BM52" s="62"/>
      <c r="BN52" s="62"/>
      <c r="BO52" s="62"/>
      <c r="BP52" s="62"/>
      <c r="BQ52" s="62"/>
      <c r="BR52" s="62"/>
      <c r="BS52" s="62"/>
      <c r="BT52" s="62"/>
      <c r="BU52" s="62"/>
      <c r="BV52" s="62"/>
      <c r="BW52" s="62"/>
      <c r="BX52" s="62"/>
      <c r="BY52" s="62"/>
      <c r="BZ52" s="62"/>
      <c r="CA52" s="62"/>
      <c r="CB52" s="62"/>
      <c r="CC52" s="62"/>
      <c r="CD52" s="62"/>
      <c r="CE52" s="62"/>
      <c r="CF52" s="62"/>
      <c r="CG52" s="62">
        <v>32684</v>
      </c>
      <c r="CH52" s="62"/>
      <c r="CI52" s="62"/>
      <c r="CJ52" s="62"/>
      <c r="CK52" s="62"/>
      <c r="CL52" s="62"/>
      <c r="CM52" s="62"/>
      <c r="CN52" s="62"/>
      <c r="CO52" s="62">
        <v>26000</v>
      </c>
      <c r="CP52" s="62"/>
      <c r="CQ52" s="62"/>
      <c r="CR52" s="63">
        <v>15581</v>
      </c>
      <c r="CS52" s="62"/>
      <c r="CT52" s="62"/>
      <c r="CU52" s="63"/>
      <c r="CV52" s="60"/>
      <c r="CW52" s="60"/>
      <c r="CX52" s="93"/>
      <c r="CY52" s="93"/>
      <c r="CZ52" s="93"/>
      <c r="DA52" s="93"/>
      <c r="DB52" s="87">
        <v>103782</v>
      </c>
      <c r="DC52" s="87"/>
      <c r="DD52" s="87"/>
      <c r="DE52" s="87"/>
    </row>
    <row r="53" spans="1:109" s="3" customFormat="1" x14ac:dyDescent="0.25">
      <c r="A53" s="4">
        <v>878</v>
      </c>
      <c r="B53" s="43" t="s">
        <v>46</v>
      </c>
      <c r="C53" s="75">
        <f t="shared" si="1"/>
        <v>36780647</v>
      </c>
      <c r="D53" s="62">
        <v>33971679</v>
      </c>
      <c r="E53" s="59"/>
      <c r="F53" s="62">
        <f>2233+240+9433</f>
        <v>11906</v>
      </c>
      <c r="G53" s="60"/>
      <c r="H53" s="62"/>
      <c r="I53" s="62">
        <v>510154</v>
      </c>
      <c r="J53" s="3">
        <v>4288</v>
      </c>
      <c r="L53" s="3">
        <v>132887</v>
      </c>
      <c r="M53" s="62">
        <v>53242</v>
      </c>
      <c r="N53" s="62">
        <v>197111</v>
      </c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62"/>
      <c r="AB53" s="62">
        <v>32326</v>
      </c>
      <c r="AC53" s="62">
        <v>6852</v>
      </c>
      <c r="AD53" s="62"/>
      <c r="AE53" s="62"/>
      <c r="AF53" s="62"/>
      <c r="AG53" s="62">
        <v>428717</v>
      </c>
      <c r="AH53" s="62"/>
      <c r="AI53" s="62">
        <v>695259</v>
      </c>
      <c r="AJ53" s="114"/>
      <c r="AK53" s="62"/>
      <c r="AL53" s="62"/>
      <c r="AM53" s="62"/>
      <c r="AN53" s="62"/>
      <c r="AO53" s="62"/>
      <c r="AP53" s="62">
        <v>34</v>
      </c>
      <c r="AQ53" s="62">
        <v>184681</v>
      </c>
      <c r="AR53" s="62"/>
      <c r="AS53" s="62">
        <v>11638</v>
      </c>
      <c r="AT53" s="62">
        <v>41521</v>
      </c>
      <c r="AU53" s="60"/>
      <c r="AV53" s="62">
        <v>80920</v>
      </c>
      <c r="AW53" s="62"/>
      <c r="AX53" s="62"/>
      <c r="AY53" s="62"/>
      <c r="AZ53" s="60"/>
      <c r="BA53" s="60"/>
      <c r="BB53" s="60"/>
      <c r="BC53" s="60"/>
      <c r="BD53" s="60"/>
      <c r="BE53" s="60"/>
      <c r="BF53" s="60"/>
      <c r="BG53" s="60"/>
      <c r="BH53" s="60"/>
      <c r="BI53" s="60"/>
      <c r="BJ53" s="60"/>
      <c r="BK53" s="62"/>
      <c r="BL53" s="62"/>
      <c r="BM53" s="62"/>
      <c r="BN53" s="62"/>
      <c r="BO53" s="62"/>
      <c r="BP53" s="62"/>
      <c r="BQ53" s="62"/>
      <c r="BR53" s="62"/>
      <c r="BS53" s="62"/>
      <c r="BT53" s="62">
        <v>1258</v>
      </c>
      <c r="BU53" s="62"/>
      <c r="BV53" s="62"/>
      <c r="BW53" s="62"/>
      <c r="BX53" s="115"/>
      <c r="BY53" s="115"/>
      <c r="BZ53" s="62"/>
      <c r="CA53" s="62"/>
      <c r="CB53" s="62"/>
      <c r="CC53" s="62"/>
      <c r="CD53" s="62">
        <v>194000</v>
      </c>
      <c r="CE53" s="62"/>
      <c r="CF53" s="62"/>
      <c r="CG53" s="62">
        <v>49320</v>
      </c>
      <c r="CH53" s="62"/>
      <c r="CI53" s="62"/>
      <c r="CJ53" s="62"/>
      <c r="CK53" s="62"/>
      <c r="CL53" s="62"/>
      <c r="CM53" s="62"/>
      <c r="CN53" s="62"/>
      <c r="CO53" s="62">
        <v>26000</v>
      </c>
      <c r="CP53" s="62"/>
      <c r="CQ53" s="62"/>
      <c r="CR53" s="63">
        <v>18335</v>
      </c>
      <c r="CS53" s="62"/>
      <c r="CT53" s="62"/>
      <c r="CU53" s="63"/>
      <c r="CV53" s="60"/>
      <c r="CW53" s="60"/>
      <c r="CX53" s="93"/>
      <c r="CY53" s="93"/>
      <c r="CZ53" s="93"/>
      <c r="DA53" s="93"/>
      <c r="DB53" s="87">
        <v>128519</v>
      </c>
      <c r="DC53" s="87"/>
      <c r="DD53" s="87"/>
      <c r="DE53" s="87"/>
    </row>
    <row r="54" spans="1:109" s="3" customFormat="1" x14ac:dyDescent="0.25">
      <c r="A54" s="4">
        <v>800</v>
      </c>
      <c r="B54" s="43" t="s">
        <v>47</v>
      </c>
      <c r="C54" s="75">
        <f t="shared" si="1"/>
        <v>37834051</v>
      </c>
      <c r="D54" s="62">
        <v>34042745</v>
      </c>
      <c r="E54" s="59"/>
      <c r="F54" s="62">
        <f>87682+53386+3622+3850+66994</f>
        <v>215534</v>
      </c>
      <c r="G54" s="115"/>
      <c r="H54" s="62"/>
      <c r="I54" s="62">
        <v>10</v>
      </c>
      <c r="J54" s="3">
        <v>2437</v>
      </c>
      <c r="K54" s="3">
        <v>206404</v>
      </c>
      <c r="L54" s="3">
        <v>5290</v>
      </c>
      <c r="M54" s="62">
        <v>247472</v>
      </c>
      <c r="N54" s="62">
        <v>109319</v>
      </c>
      <c r="O54" s="62"/>
      <c r="P54" s="62"/>
      <c r="Q54" s="62">
        <v>1250</v>
      </c>
      <c r="R54" s="62"/>
      <c r="S54" s="62"/>
      <c r="T54" s="62"/>
      <c r="U54" s="62"/>
      <c r="V54" s="62"/>
      <c r="W54" s="62"/>
      <c r="X54" s="62"/>
      <c r="Y54" s="62"/>
      <c r="Z54" s="62"/>
      <c r="AA54" s="62"/>
      <c r="AB54" s="62"/>
      <c r="AC54" s="62">
        <v>18441</v>
      </c>
      <c r="AD54" s="62"/>
      <c r="AE54" s="62"/>
      <c r="AF54" s="62"/>
      <c r="AG54" s="62">
        <v>383773</v>
      </c>
      <c r="AH54" s="62"/>
      <c r="AI54" s="62">
        <v>1492671</v>
      </c>
      <c r="AJ54" s="114"/>
      <c r="AK54" s="62"/>
      <c r="AL54" s="62"/>
      <c r="AM54" s="62"/>
      <c r="AN54" s="62"/>
      <c r="AO54" s="62"/>
      <c r="AP54" s="62"/>
      <c r="AQ54" s="62">
        <v>418290</v>
      </c>
      <c r="AR54" s="62"/>
      <c r="AS54" s="62">
        <v>34112</v>
      </c>
      <c r="AT54" s="62">
        <v>67543</v>
      </c>
      <c r="AU54" s="60"/>
      <c r="AV54" s="62">
        <v>92388</v>
      </c>
      <c r="AW54" s="62">
        <v>95000</v>
      </c>
      <c r="AX54" s="62"/>
      <c r="AY54" s="62"/>
      <c r="AZ54" s="60"/>
      <c r="BA54" s="60"/>
      <c r="BB54" s="60"/>
      <c r="BC54" s="60"/>
      <c r="BD54" s="60"/>
      <c r="BE54" s="60"/>
      <c r="BF54" s="60"/>
      <c r="BG54" s="60"/>
      <c r="BH54" s="60"/>
      <c r="BI54" s="60"/>
      <c r="BJ54" s="60"/>
      <c r="BK54" s="62"/>
      <c r="BL54" s="62"/>
      <c r="BM54" s="62"/>
      <c r="BN54" s="62"/>
      <c r="BO54" s="62"/>
      <c r="BP54" s="62"/>
      <c r="BQ54" s="62"/>
      <c r="BR54" s="62"/>
      <c r="BS54" s="62"/>
      <c r="BT54" s="62"/>
      <c r="BU54" s="62"/>
      <c r="BV54" s="62"/>
      <c r="BW54" s="62"/>
      <c r="BX54" s="62"/>
      <c r="BY54" s="62"/>
      <c r="BZ54" s="62"/>
      <c r="CA54" s="62"/>
      <c r="CB54" s="62"/>
      <c r="CC54" s="62"/>
      <c r="CD54" s="62">
        <v>194000</v>
      </c>
      <c r="CE54" s="62"/>
      <c r="CF54" s="62"/>
      <c r="CG54" s="62">
        <v>43638</v>
      </c>
      <c r="CH54" s="62"/>
      <c r="CI54" s="62"/>
      <c r="CJ54" s="62"/>
      <c r="CK54" s="62"/>
      <c r="CL54" s="62"/>
      <c r="CM54" s="62"/>
      <c r="CN54" s="62"/>
      <c r="CO54" s="62">
        <v>26000</v>
      </c>
      <c r="CP54" s="62"/>
      <c r="CQ54" s="62"/>
      <c r="CR54" s="63">
        <v>17839</v>
      </c>
      <c r="CS54" s="62"/>
      <c r="CT54" s="62"/>
      <c r="CU54" s="63"/>
      <c r="CV54" s="60"/>
      <c r="CW54" s="60"/>
      <c r="CX54" s="93"/>
      <c r="CY54" s="93"/>
      <c r="CZ54" s="93"/>
      <c r="DA54" s="93"/>
      <c r="DB54" s="87">
        <v>119895</v>
      </c>
      <c r="DC54" s="87"/>
      <c r="DD54" s="87"/>
      <c r="DE54" s="87"/>
    </row>
    <row r="55" spans="1:109" s="3" customFormat="1" x14ac:dyDescent="0.25">
      <c r="A55" s="4">
        <v>880</v>
      </c>
      <c r="B55" s="43" t="s">
        <v>48</v>
      </c>
      <c r="C55" s="75">
        <f t="shared" si="1"/>
        <v>18864831</v>
      </c>
      <c r="D55" s="62">
        <v>17207011</v>
      </c>
      <c r="E55" s="59"/>
      <c r="F55" s="62">
        <f>4070+488</f>
        <v>4558</v>
      </c>
      <c r="G55" s="60"/>
      <c r="H55" s="62"/>
      <c r="I55" s="62">
        <v>401317</v>
      </c>
      <c r="J55" s="3">
        <v>13955</v>
      </c>
      <c r="K55" s="3">
        <v>47614</v>
      </c>
      <c r="M55" s="62">
        <v>33328</v>
      </c>
      <c r="N55" s="62">
        <v>119026</v>
      </c>
      <c r="O55" s="62"/>
      <c r="P55" s="62"/>
      <c r="Q55" s="62"/>
      <c r="R55" s="62"/>
      <c r="S55" s="62"/>
      <c r="T55" s="62"/>
      <c r="U55" s="62"/>
      <c r="V55" s="62">
        <v>14450</v>
      </c>
      <c r="W55" s="62"/>
      <c r="X55" s="62"/>
      <c r="Y55" s="62"/>
      <c r="Z55" s="62"/>
      <c r="AA55" s="62"/>
      <c r="AB55" s="62">
        <v>53647</v>
      </c>
      <c r="AC55" s="62">
        <v>95428</v>
      </c>
      <c r="AD55" s="62"/>
      <c r="AE55" s="62"/>
      <c r="AF55" s="62"/>
      <c r="AG55" s="62">
        <v>248554</v>
      </c>
      <c r="AH55" s="62"/>
      <c r="AI55" s="62"/>
      <c r="AJ55" s="62"/>
      <c r="AK55" s="62"/>
      <c r="AL55" s="62"/>
      <c r="AM55" s="62"/>
      <c r="AN55" s="62"/>
      <c r="AO55" s="62"/>
      <c r="AP55" s="62"/>
      <c r="AQ55" s="62">
        <v>191757</v>
      </c>
      <c r="AR55" s="62"/>
      <c r="AS55" s="62">
        <v>54280</v>
      </c>
      <c r="AT55" s="62"/>
      <c r="AU55" s="60"/>
      <c r="AV55" s="62">
        <v>190000</v>
      </c>
      <c r="AW55" s="62"/>
      <c r="AX55" s="62"/>
      <c r="AY55" s="62"/>
      <c r="AZ55" s="60"/>
      <c r="BA55" s="60"/>
      <c r="BB55" s="60"/>
      <c r="BC55" s="60"/>
      <c r="BD55" s="60"/>
      <c r="BE55" s="60"/>
      <c r="BF55" s="60"/>
      <c r="BG55" s="60"/>
      <c r="BH55" s="60"/>
      <c r="BI55" s="60"/>
      <c r="BJ55" s="60"/>
      <c r="BK55" s="62"/>
      <c r="BL55" s="62"/>
      <c r="BM55" s="62"/>
      <c r="BN55" s="62"/>
      <c r="BO55" s="62"/>
      <c r="BP55" s="62"/>
      <c r="BQ55" s="62"/>
      <c r="BR55" s="62"/>
      <c r="BS55" s="62"/>
      <c r="BT55" s="62">
        <v>11275</v>
      </c>
      <c r="BU55" s="62"/>
      <c r="BV55" s="62"/>
      <c r="BW55" s="62"/>
      <c r="BX55" s="62"/>
      <c r="BY55" s="62"/>
      <c r="BZ55" s="62"/>
      <c r="CA55" s="62"/>
      <c r="CB55" s="62"/>
      <c r="CC55" s="62"/>
      <c r="CD55" s="62"/>
      <c r="CE55" s="62"/>
      <c r="CF55" s="62"/>
      <c r="CG55" s="62">
        <v>32025</v>
      </c>
      <c r="CH55" s="62"/>
      <c r="CI55" s="62"/>
      <c r="CJ55" s="62"/>
      <c r="CK55" s="62"/>
      <c r="CL55" s="62"/>
      <c r="CM55" s="62"/>
      <c r="CN55" s="62"/>
      <c r="CO55" s="62">
        <v>26000</v>
      </c>
      <c r="CP55" s="62"/>
      <c r="CQ55" s="62"/>
      <c r="CR55" s="63">
        <v>15231</v>
      </c>
      <c r="CS55" s="62"/>
      <c r="CT55" s="62"/>
      <c r="CU55" s="63"/>
      <c r="CV55" s="60"/>
      <c r="CW55" s="60"/>
      <c r="CX55" s="93"/>
      <c r="CY55" s="93"/>
      <c r="CZ55" s="93"/>
      <c r="DA55" s="93"/>
      <c r="DB55" s="87">
        <v>105375</v>
      </c>
      <c r="DC55" s="87"/>
      <c r="DD55" s="87"/>
      <c r="DE55" s="87"/>
    </row>
    <row r="56" spans="1:109" s="3" customFormat="1" x14ac:dyDescent="0.25">
      <c r="A56" s="4">
        <v>882</v>
      </c>
      <c r="B56" s="43" t="s">
        <v>49</v>
      </c>
      <c r="C56" s="75">
        <f t="shared" si="1"/>
        <v>25466313</v>
      </c>
      <c r="D56" s="62">
        <v>22655221</v>
      </c>
      <c r="E56" s="59"/>
      <c r="F56" s="62"/>
      <c r="G56" s="115"/>
      <c r="H56" s="62"/>
      <c r="I56" s="62">
        <v>575544</v>
      </c>
      <c r="J56" s="3">
        <v>5480</v>
      </c>
      <c r="K56" s="3">
        <v>40873</v>
      </c>
      <c r="L56" s="3">
        <v>94900</v>
      </c>
      <c r="M56" s="62">
        <v>70500</v>
      </c>
      <c r="N56" s="62">
        <v>140553</v>
      </c>
      <c r="O56" s="62"/>
      <c r="P56" s="62"/>
      <c r="Q56" s="62">
        <v>1250</v>
      </c>
      <c r="R56" s="62"/>
      <c r="S56" s="62"/>
      <c r="T56" s="62"/>
      <c r="U56" s="62"/>
      <c r="V56" s="62"/>
      <c r="W56" s="62"/>
      <c r="X56" s="62"/>
      <c r="Y56" s="62"/>
      <c r="Z56" s="62"/>
      <c r="AA56" s="62"/>
      <c r="AB56" s="62"/>
      <c r="AC56" s="62"/>
      <c r="AD56" s="62"/>
      <c r="AE56" s="62"/>
      <c r="AF56" s="62"/>
      <c r="AG56" s="62">
        <v>357649</v>
      </c>
      <c r="AH56" s="62">
        <v>7</v>
      </c>
      <c r="AI56" s="62">
        <v>1033285</v>
      </c>
      <c r="AJ56" s="114"/>
      <c r="AK56" s="62"/>
      <c r="AL56" s="62"/>
      <c r="AM56" s="62"/>
      <c r="AN56" s="62"/>
      <c r="AO56" s="62"/>
      <c r="AP56" s="62"/>
      <c r="AQ56" s="62">
        <v>141657</v>
      </c>
      <c r="AR56" s="62"/>
      <c r="AS56" s="62">
        <v>8842</v>
      </c>
      <c r="AT56" s="62">
        <v>36301</v>
      </c>
      <c r="AU56" s="60"/>
      <c r="AV56" s="62">
        <v>71057</v>
      </c>
      <c r="AW56" s="62"/>
      <c r="AX56" s="62">
        <v>71057</v>
      </c>
      <c r="AY56" s="62"/>
      <c r="AZ56" s="60"/>
      <c r="BA56" s="60"/>
      <c r="BB56" s="60"/>
      <c r="BC56" s="60"/>
      <c r="BD56" s="60"/>
      <c r="BE56" s="60"/>
      <c r="BF56" s="60"/>
      <c r="BH56" s="60"/>
      <c r="BI56" s="60"/>
      <c r="BJ56" s="60"/>
      <c r="BK56" s="62"/>
      <c r="BL56" s="62"/>
      <c r="BM56" s="62"/>
      <c r="BN56" s="62"/>
      <c r="BO56" s="62"/>
      <c r="BP56" s="62"/>
      <c r="BQ56" s="62"/>
      <c r="BR56" s="62"/>
      <c r="BS56" s="62"/>
      <c r="BT56" s="62">
        <v>64840</v>
      </c>
      <c r="BU56" s="62"/>
      <c r="BV56" s="62"/>
      <c r="BW56" s="62"/>
      <c r="BX56" s="62"/>
      <c r="BY56" s="62"/>
      <c r="BZ56" s="62"/>
      <c r="CA56" s="62"/>
      <c r="CB56" s="62"/>
      <c r="CC56" s="62"/>
      <c r="CD56" s="62"/>
      <c r="CE56" s="62"/>
      <c r="CF56" s="62"/>
      <c r="CG56" s="62">
        <v>16136</v>
      </c>
      <c r="CH56" s="62"/>
      <c r="CI56" s="62"/>
      <c r="CJ56" s="62"/>
      <c r="CK56" s="62"/>
      <c r="CL56" s="62"/>
      <c r="CM56" s="62"/>
      <c r="CN56" s="62"/>
      <c r="CO56" s="62">
        <v>26000</v>
      </c>
      <c r="CP56" s="62"/>
      <c r="CQ56" s="62"/>
      <c r="CR56" s="63">
        <v>16005</v>
      </c>
      <c r="CS56" s="62"/>
      <c r="CT56" s="62"/>
      <c r="CU56" s="63"/>
      <c r="CV56" s="60"/>
      <c r="CW56" s="60"/>
      <c r="CX56" s="93"/>
      <c r="CY56" s="93"/>
      <c r="CZ56" s="93"/>
      <c r="DA56" s="93"/>
      <c r="DB56" s="87">
        <v>39156</v>
      </c>
      <c r="DC56" s="87"/>
      <c r="DD56" s="87"/>
      <c r="DE56" s="87"/>
    </row>
    <row r="57" spans="1:109" s="3" customFormat="1" x14ac:dyDescent="0.25">
      <c r="A57" s="4">
        <v>883</v>
      </c>
      <c r="B57" s="43" t="s">
        <v>50</v>
      </c>
      <c r="C57" s="75">
        <f t="shared" si="1"/>
        <v>24881644</v>
      </c>
      <c r="D57" s="62">
        <v>23667529</v>
      </c>
      <c r="E57" s="59"/>
      <c r="F57" s="62">
        <f>3200+3080+3160</f>
        <v>9440</v>
      </c>
      <c r="G57" s="60"/>
      <c r="H57" s="62"/>
      <c r="I57" s="62">
        <v>88119</v>
      </c>
      <c r="L57" s="3">
        <v>29566</v>
      </c>
      <c r="M57" s="62">
        <v>52189</v>
      </c>
      <c r="N57" s="62">
        <v>209774</v>
      </c>
      <c r="O57" s="62"/>
      <c r="P57" s="62"/>
      <c r="Q57" s="62"/>
      <c r="R57" s="62"/>
      <c r="S57" s="62"/>
      <c r="T57" s="62"/>
      <c r="U57" s="62"/>
      <c r="V57" s="62"/>
      <c r="W57" s="62"/>
      <c r="X57" s="62"/>
      <c r="Y57" s="62"/>
      <c r="Z57" s="62"/>
      <c r="AA57" s="62"/>
      <c r="AB57" s="62"/>
      <c r="AC57" s="62"/>
      <c r="AD57" s="62"/>
      <c r="AE57" s="62"/>
      <c r="AF57" s="62"/>
      <c r="AG57" s="62">
        <v>301959</v>
      </c>
      <c r="AH57" s="62"/>
      <c r="AI57" s="62"/>
      <c r="AJ57" s="114"/>
      <c r="AK57" s="62"/>
      <c r="AL57" s="62"/>
      <c r="AM57" s="62"/>
      <c r="AN57" s="62"/>
      <c r="AO57" s="62"/>
      <c r="AP57" s="62"/>
      <c r="AQ57" s="62">
        <v>159415</v>
      </c>
      <c r="AR57" s="62"/>
      <c r="AS57" s="62">
        <v>29559</v>
      </c>
      <c r="AT57" s="62"/>
      <c r="AU57" s="60"/>
      <c r="AV57" s="62"/>
      <c r="AW57" s="62"/>
      <c r="AX57" s="62"/>
      <c r="AY57" s="62"/>
      <c r="AZ57" s="60"/>
      <c r="BA57" s="60"/>
      <c r="BB57" s="60"/>
      <c r="BC57" s="60"/>
      <c r="BD57" s="60"/>
      <c r="BE57" s="60"/>
      <c r="BF57" s="60"/>
      <c r="BG57" s="60"/>
      <c r="BH57" s="60"/>
      <c r="BI57" s="60"/>
      <c r="BJ57" s="60"/>
      <c r="BK57" s="62"/>
      <c r="BL57" s="62"/>
      <c r="BM57" s="62"/>
      <c r="BN57" s="62"/>
      <c r="BO57" s="62"/>
      <c r="BP57" s="62"/>
      <c r="BQ57" s="62"/>
      <c r="BR57" s="62"/>
      <c r="BS57" s="62"/>
      <c r="BT57" s="62"/>
      <c r="BU57" s="62"/>
      <c r="BV57" s="62"/>
      <c r="BW57" s="62"/>
      <c r="BX57" s="62"/>
      <c r="BY57" s="62"/>
      <c r="BZ57" s="62"/>
      <c r="CA57" s="62"/>
      <c r="CB57" s="62"/>
      <c r="CC57" s="62"/>
      <c r="CD57" s="62">
        <v>194000</v>
      </c>
      <c r="CE57" s="62"/>
      <c r="CF57" s="62"/>
      <c r="CG57" s="62">
        <v>34750</v>
      </c>
      <c r="CH57" s="62"/>
      <c r="CI57" s="62"/>
      <c r="CJ57" s="62"/>
      <c r="CK57" s="62"/>
      <c r="CL57" s="62"/>
      <c r="CM57" s="62"/>
      <c r="CN57" s="62"/>
      <c r="CO57" s="62">
        <v>26000</v>
      </c>
      <c r="CP57" s="62"/>
      <c r="CQ57" s="62"/>
      <c r="CR57" s="63">
        <v>16241</v>
      </c>
      <c r="CS57" s="62"/>
      <c r="CT57" s="62"/>
      <c r="CU57" s="63"/>
      <c r="CV57" s="60"/>
      <c r="CW57" s="60"/>
      <c r="CX57" s="93"/>
      <c r="CY57" s="93"/>
      <c r="CZ57" s="93"/>
      <c r="DA57" s="93"/>
      <c r="DB57" s="87">
        <v>63103</v>
      </c>
      <c r="DC57" s="87"/>
      <c r="DD57" s="87"/>
      <c r="DE57" s="87"/>
    </row>
    <row r="58" spans="1:109" s="3" customFormat="1" x14ac:dyDescent="0.25">
      <c r="A58" s="4">
        <v>884</v>
      </c>
      <c r="B58" s="43" t="s">
        <v>51</v>
      </c>
      <c r="C58" s="75">
        <f t="shared" si="1"/>
        <v>28244758</v>
      </c>
      <c r="D58" s="62">
        <v>25310352</v>
      </c>
      <c r="E58" s="59"/>
      <c r="F58" s="62">
        <f>26980+11884+5720+5784</f>
        <v>50368</v>
      </c>
      <c r="G58" s="60"/>
      <c r="H58" s="62"/>
      <c r="I58" s="62">
        <v>96076</v>
      </c>
      <c r="J58" s="3">
        <v>10423</v>
      </c>
      <c r="K58" s="3">
        <v>73475</v>
      </c>
      <c r="M58" s="62">
        <v>49699</v>
      </c>
      <c r="N58" s="62">
        <v>187403</v>
      </c>
      <c r="O58" s="62"/>
      <c r="P58" s="62"/>
      <c r="Q58" s="62"/>
      <c r="R58" s="62"/>
      <c r="S58" s="62"/>
      <c r="T58" s="62"/>
      <c r="U58" s="62"/>
      <c r="V58" s="62"/>
      <c r="W58" s="62"/>
      <c r="X58" s="62"/>
      <c r="Y58" s="62"/>
      <c r="Z58" s="62"/>
      <c r="AA58" s="62">
        <v>295000</v>
      </c>
      <c r="AB58" s="62">
        <v>86710</v>
      </c>
      <c r="AC58" s="62">
        <v>505</v>
      </c>
      <c r="AD58" s="62"/>
      <c r="AE58" s="62"/>
      <c r="AF58" s="62"/>
      <c r="AG58" s="62">
        <v>288772</v>
      </c>
      <c r="AH58" s="62">
        <v>1131275</v>
      </c>
      <c r="AI58" s="62">
        <v>136501</v>
      </c>
      <c r="AJ58" s="114"/>
      <c r="AK58" s="62"/>
      <c r="AL58" s="62">
        <v>8317</v>
      </c>
      <c r="AM58" s="62"/>
      <c r="AN58" s="62"/>
      <c r="AO58" s="62"/>
      <c r="AP58" s="62"/>
      <c r="AQ58" s="62">
        <v>138756</v>
      </c>
      <c r="AR58" s="62"/>
      <c r="AS58" s="62">
        <v>12897</v>
      </c>
      <c r="AT58" s="62"/>
      <c r="AU58" s="60"/>
      <c r="AV58" s="62"/>
      <c r="AW58" s="62"/>
      <c r="AX58" s="62"/>
      <c r="AY58" s="62"/>
      <c r="AZ58" s="60"/>
      <c r="BA58" s="60"/>
      <c r="BB58" s="60"/>
      <c r="BC58" s="60"/>
      <c r="BD58" s="60"/>
      <c r="BE58" s="60"/>
      <c r="BF58" s="60"/>
      <c r="BG58" s="60"/>
      <c r="BH58" s="60"/>
      <c r="BI58" s="60"/>
      <c r="BJ58" s="60"/>
      <c r="BK58" s="62"/>
      <c r="BL58" s="62"/>
      <c r="BM58" s="62"/>
      <c r="BN58" s="62"/>
      <c r="BO58" s="62"/>
      <c r="BP58" s="62"/>
      <c r="BQ58" s="62"/>
      <c r="BR58" s="62"/>
      <c r="BS58" s="62"/>
      <c r="BT58" s="62">
        <v>193523</v>
      </c>
      <c r="BU58" s="62"/>
      <c r="BV58" s="62"/>
      <c r="BW58" s="62"/>
      <c r="BX58" s="62"/>
      <c r="BY58" s="62"/>
      <c r="BZ58" s="62"/>
      <c r="CA58" s="62"/>
      <c r="CB58" s="62"/>
      <c r="CC58" s="62"/>
      <c r="CD58" s="62"/>
      <c r="CE58" s="62"/>
      <c r="CF58" s="62"/>
      <c r="CG58" s="62">
        <v>16560</v>
      </c>
      <c r="CH58" s="62"/>
      <c r="CI58" s="62"/>
      <c r="CJ58" s="62"/>
      <c r="CK58" s="62"/>
      <c r="CL58" s="62"/>
      <c r="CM58" s="62"/>
      <c r="CN58" s="62"/>
      <c r="CO58" s="62">
        <v>26000</v>
      </c>
      <c r="CP58" s="62"/>
      <c r="CQ58" s="62"/>
      <c r="CR58" s="63">
        <v>16551</v>
      </c>
      <c r="CS58" s="62"/>
      <c r="CT58" s="62"/>
      <c r="CU58" s="63"/>
      <c r="CV58" s="60"/>
      <c r="CW58" s="60"/>
      <c r="CX58" s="93"/>
      <c r="CY58" s="93"/>
      <c r="CZ58" s="93"/>
      <c r="DA58" s="93"/>
      <c r="DB58" s="87">
        <v>115595</v>
      </c>
      <c r="DC58" s="87"/>
      <c r="DD58" s="87"/>
      <c r="DE58" s="87"/>
    </row>
    <row r="59" spans="1:109" s="3" customFormat="1" x14ac:dyDescent="0.25">
      <c r="A59" s="4">
        <v>888</v>
      </c>
      <c r="B59" s="43" t="s">
        <v>52</v>
      </c>
      <c r="C59" s="75">
        <f t="shared" si="1"/>
        <v>14403569</v>
      </c>
      <c r="D59" s="62">
        <v>12138728</v>
      </c>
      <c r="E59" s="59"/>
      <c r="F59" s="62">
        <f>7590+1155+12870</f>
        <v>21615</v>
      </c>
      <c r="G59" s="60"/>
      <c r="H59" s="62"/>
      <c r="I59" s="62">
        <v>975514</v>
      </c>
      <c r="J59" s="3">
        <v>21132</v>
      </c>
      <c r="K59" s="3">
        <v>37947</v>
      </c>
      <c r="L59" s="3">
        <v>3</v>
      </c>
      <c r="M59" s="62">
        <v>41034</v>
      </c>
      <c r="N59" s="62">
        <v>80617</v>
      </c>
      <c r="O59" s="62"/>
      <c r="P59" s="62"/>
      <c r="Q59" s="62">
        <v>1250</v>
      </c>
      <c r="R59" s="62"/>
      <c r="S59" s="62"/>
      <c r="T59" s="62"/>
      <c r="U59" s="62"/>
      <c r="V59" s="62"/>
      <c r="W59" s="62"/>
      <c r="X59" s="62"/>
      <c r="Y59" s="62"/>
      <c r="Z59" s="62"/>
      <c r="AA59" s="62"/>
      <c r="AB59" s="62">
        <v>117969</v>
      </c>
      <c r="AC59" s="62">
        <v>15276</v>
      </c>
      <c r="AD59" s="62"/>
      <c r="AE59" s="62"/>
      <c r="AF59" s="62"/>
      <c r="AG59" s="62">
        <v>173317</v>
      </c>
      <c r="AH59" s="62"/>
      <c r="AI59" s="62">
        <v>448727</v>
      </c>
      <c r="AJ59" s="114"/>
      <c r="AK59" s="62"/>
      <c r="AL59" s="62"/>
      <c r="AM59" s="62"/>
      <c r="AN59" s="62"/>
      <c r="AO59" s="62"/>
      <c r="AP59" s="62"/>
      <c r="AQ59" s="62">
        <v>93276</v>
      </c>
      <c r="AR59" s="62"/>
      <c r="AS59" s="62">
        <v>7025</v>
      </c>
      <c r="AT59" s="62">
        <v>35568</v>
      </c>
      <c r="AU59" s="60"/>
      <c r="AV59" s="62">
        <v>123554</v>
      </c>
      <c r="AW59" s="62"/>
      <c r="AX59" s="62"/>
      <c r="AY59" s="62"/>
      <c r="AZ59" s="60"/>
      <c r="BA59" s="60"/>
      <c r="BB59" s="60"/>
      <c r="BC59" s="60"/>
      <c r="BD59" s="60"/>
      <c r="BE59" s="60"/>
      <c r="BF59" s="60"/>
      <c r="BG59" s="60"/>
      <c r="BH59" s="60"/>
      <c r="BI59" s="60"/>
      <c r="BJ59" s="60"/>
      <c r="BK59" s="62"/>
      <c r="BL59" s="62"/>
      <c r="BM59" s="62"/>
      <c r="BN59" s="62"/>
      <c r="BO59" s="62"/>
      <c r="BP59" s="62"/>
      <c r="BQ59" s="62"/>
      <c r="BR59" s="62"/>
      <c r="BS59" s="62"/>
      <c r="BT59" s="62">
        <v>1049</v>
      </c>
      <c r="BU59" s="62"/>
      <c r="BV59" s="62"/>
      <c r="BW59" s="62"/>
      <c r="BX59" s="62"/>
      <c r="BY59" s="62"/>
      <c r="BZ59" s="62"/>
      <c r="CA59" s="62"/>
      <c r="CB59" s="115"/>
      <c r="CC59" s="115"/>
      <c r="CD59" s="62"/>
      <c r="CE59" s="62"/>
      <c r="CF59" s="62"/>
      <c r="CG59" s="62">
        <v>29981</v>
      </c>
      <c r="CH59" s="62"/>
      <c r="CI59" s="62"/>
      <c r="CJ59" s="62"/>
      <c r="CK59" s="62"/>
      <c r="CL59" s="62"/>
      <c r="CM59" s="62"/>
      <c r="CN59" s="62"/>
      <c r="CO59" s="62">
        <v>26000</v>
      </c>
      <c r="CP59" s="62"/>
      <c r="CQ59" s="62"/>
      <c r="CR59" s="63">
        <v>13987</v>
      </c>
      <c r="CS59" s="62"/>
      <c r="CT59" s="62"/>
      <c r="CU59" s="63"/>
      <c r="CV59" s="60"/>
      <c r="CW59" s="60"/>
      <c r="CX59" s="93"/>
      <c r="CY59" s="93"/>
      <c r="CZ59" s="93"/>
      <c r="DA59" s="93"/>
      <c r="DB59" s="87"/>
      <c r="DC59" s="87"/>
      <c r="DD59" s="87"/>
      <c r="DE59" s="87"/>
    </row>
    <row r="60" spans="1:109" s="3" customFormat="1" x14ac:dyDescent="0.25">
      <c r="A60" s="4">
        <v>889</v>
      </c>
      <c r="B60" s="43" t="s">
        <v>53</v>
      </c>
      <c r="C60" s="75">
        <f t="shared" si="1"/>
        <v>27871573</v>
      </c>
      <c r="D60" s="62">
        <v>24902395</v>
      </c>
      <c r="E60" s="59"/>
      <c r="F60" s="62">
        <f>4418+2530+3945+3881+6798+3091</f>
        <v>24663</v>
      </c>
      <c r="G60" s="60"/>
      <c r="H60" s="62"/>
      <c r="I60" s="62">
        <v>826526</v>
      </c>
      <c r="J60" s="3">
        <v>26741</v>
      </c>
      <c r="K60" s="3">
        <v>612</v>
      </c>
      <c r="L60" s="3">
        <v>192668</v>
      </c>
      <c r="M60" s="62">
        <v>53420</v>
      </c>
      <c r="N60" s="62">
        <v>192890</v>
      </c>
      <c r="O60" s="62"/>
      <c r="P60" s="62"/>
      <c r="Q60" s="62"/>
      <c r="R60" s="62"/>
      <c r="S60" s="62"/>
      <c r="T60" s="62"/>
      <c r="U60" s="62"/>
      <c r="V60" s="62"/>
      <c r="W60" s="62"/>
      <c r="X60" s="62"/>
      <c r="Y60" s="62"/>
      <c r="Z60" s="62"/>
      <c r="AA60" s="62"/>
      <c r="AB60" s="62">
        <v>275805</v>
      </c>
      <c r="AC60" s="62">
        <v>367255</v>
      </c>
      <c r="AD60" s="62"/>
      <c r="AE60" s="62"/>
      <c r="AF60" s="62"/>
      <c r="AG60" s="62">
        <v>347979</v>
      </c>
      <c r="AH60" s="62"/>
      <c r="AI60" s="62">
        <v>85786</v>
      </c>
      <c r="AJ60" s="114"/>
      <c r="AK60" s="62"/>
      <c r="AL60" s="62"/>
      <c r="AM60" s="62"/>
      <c r="AN60" s="62"/>
      <c r="AO60" s="62"/>
      <c r="AP60" s="62"/>
      <c r="AQ60" s="62">
        <v>122189</v>
      </c>
      <c r="AR60" s="62"/>
      <c r="AS60" s="62">
        <v>21295</v>
      </c>
      <c r="AT60" s="62">
        <v>37687</v>
      </c>
      <c r="AU60" s="60"/>
      <c r="AV60" s="62"/>
      <c r="AW60" s="62"/>
      <c r="AX60" s="62"/>
      <c r="AY60" s="62"/>
      <c r="AZ60" s="60"/>
      <c r="BA60" s="60"/>
      <c r="BB60" s="60"/>
      <c r="BC60" s="60"/>
      <c r="BD60" s="60"/>
      <c r="BE60" s="60"/>
      <c r="BF60" s="60"/>
      <c r="BG60" s="60"/>
      <c r="BH60" s="60"/>
      <c r="BI60" s="60"/>
      <c r="BJ60" s="60"/>
      <c r="BK60" s="62"/>
      <c r="BL60" s="62"/>
      <c r="BM60" s="62"/>
      <c r="BN60" s="62"/>
      <c r="BO60" s="62"/>
      <c r="BP60" s="62"/>
      <c r="BQ60" s="62"/>
      <c r="BR60" s="62">
        <v>206293</v>
      </c>
      <c r="BS60" s="62"/>
      <c r="BT60" s="62">
        <v>28440</v>
      </c>
      <c r="BU60" s="62"/>
      <c r="BV60" s="62"/>
      <c r="BW60" s="62"/>
      <c r="BX60" s="62"/>
      <c r="BY60" s="62"/>
      <c r="BZ60" s="62"/>
      <c r="CA60" s="62"/>
      <c r="CB60" s="62"/>
      <c r="CC60" s="62"/>
      <c r="CD60" s="62"/>
      <c r="CE60" s="62"/>
      <c r="CF60" s="62"/>
      <c r="CG60" s="62">
        <v>42323</v>
      </c>
      <c r="CH60" s="62"/>
      <c r="CI60" s="62"/>
      <c r="CJ60" s="62"/>
      <c r="CK60" s="62"/>
      <c r="CL60" s="62"/>
      <c r="CM60" s="62"/>
      <c r="CN60" s="62"/>
      <c r="CO60" s="62">
        <v>26000</v>
      </c>
      <c r="CP60" s="62"/>
      <c r="CQ60" s="62"/>
      <c r="CR60" s="63">
        <v>16388</v>
      </c>
      <c r="CS60" s="62"/>
      <c r="CT60" s="62"/>
      <c r="CU60" s="63"/>
      <c r="CV60" s="60"/>
      <c r="CW60" s="60"/>
      <c r="CX60" s="93"/>
      <c r="CY60" s="93"/>
      <c r="CZ60" s="93"/>
      <c r="DA60" s="93"/>
      <c r="DB60" s="87">
        <v>74218</v>
      </c>
      <c r="DC60" s="87"/>
      <c r="DD60" s="87"/>
      <c r="DE60" s="87"/>
    </row>
    <row r="61" spans="1:109" s="3" customFormat="1" x14ac:dyDescent="0.25">
      <c r="A61" s="4">
        <v>890</v>
      </c>
      <c r="B61" s="43" t="s">
        <v>54</v>
      </c>
      <c r="C61" s="75">
        <f t="shared" si="1"/>
        <v>196444391</v>
      </c>
      <c r="D61" s="62">
        <v>187297821</v>
      </c>
      <c r="E61" s="59"/>
      <c r="F61" s="62">
        <f>123896+36661+148130+29802+18548+99712+31478+72160</f>
        <v>560387</v>
      </c>
      <c r="G61" s="60"/>
      <c r="H61" s="62"/>
      <c r="I61" s="62"/>
      <c r="J61" s="3">
        <v>154874</v>
      </c>
      <c r="K61" s="3">
        <v>606624</v>
      </c>
      <c r="L61" s="3">
        <v>8</v>
      </c>
      <c r="M61" s="62">
        <v>518574</v>
      </c>
      <c r="N61" s="62">
        <v>1111758</v>
      </c>
      <c r="O61" s="62"/>
      <c r="P61" s="62"/>
      <c r="Q61" s="62"/>
      <c r="R61" s="62"/>
      <c r="S61" s="62"/>
      <c r="T61" s="62"/>
      <c r="U61" s="62"/>
      <c r="V61" s="62"/>
      <c r="W61" s="62"/>
      <c r="X61" s="62"/>
      <c r="Y61" s="62"/>
      <c r="Z61" s="62"/>
      <c r="AA61" s="62">
        <v>210000</v>
      </c>
      <c r="AB61" s="62">
        <v>27405</v>
      </c>
      <c r="AC61" s="62">
        <v>5697</v>
      </c>
      <c r="AD61" s="62"/>
      <c r="AE61" s="62"/>
      <c r="AF61" s="62"/>
      <c r="AG61" s="62">
        <v>1855930</v>
      </c>
      <c r="AH61" s="62"/>
      <c r="AI61" s="62"/>
      <c r="AJ61" s="114"/>
      <c r="AK61" s="62"/>
      <c r="AL61" s="62"/>
      <c r="AM61" s="62"/>
      <c r="AN61" s="62"/>
      <c r="AO61" s="62"/>
      <c r="AP61" s="62"/>
      <c r="AQ61" s="62">
        <v>1325346</v>
      </c>
      <c r="AR61" s="62"/>
      <c r="AS61" s="62">
        <v>34947</v>
      </c>
      <c r="AT61" s="62">
        <v>100701</v>
      </c>
      <c r="AU61" s="60"/>
      <c r="AV61" s="62">
        <v>86298</v>
      </c>
      <c r="AW61" s="62"/>
      <c r="AX61" s="62"/>
      <c r="AY61" s="62"/>
      <c r="AZ61" s="60"/>
      <c r="BA61" s="60"/>
      <c r="BB61" s="60"/>
      <c r="BC61" s="60"/>
      <c r="BD61" s="60"/>
      <c r="BE61" s="60"/>
      <c r="BF61" s="60"/>
      <c r="BG61" s="60"/>
      <c r="BH61" s="60"/>
      <c r="BI61" s="60"/>
      <c r="BJ61" s="60"/>
      <c r="BK61" s="62">
        <v>1610780</v>
      </c>
      <c r="BL61" s="62"/>
      <c r="BM61" s="62"/>
      <c r="BN61" s="62"/>
      <c r="BO61" s="62"/>
      <c r="BP61" s="62"/>
      <c r="BQ61" s="62"/>
      <c r="BR61" s="62">
        <v>267085</v>
      </c>
      <c r="BS61" s="62"/>
      <c r="BT61" s="62"/>
      <c r="BU61" s="62"/>
      <c r="BV61" s="62">
        <v>19000</v>
      </c>
      <c r="BW61" s="62"/>
      <c r="BX61" s="62"/>
      <c r="BY61" s="62"/>
      <c r="BZ61" s="62"/>
      <c r="CA61" s="62"/>
      <c r="CB61" s="62"/>
      <c r="CC61" s="62"/>
      <c r="CD61" s="62"/>
      <c r="CE61" s="62"/>
      <c r="CF61" s="62"/>
      <c r="CG61" s="62">
        <v>164001</v>
      </c>
      <c r="CH61" s="62"/>
      <c r="CI61" s="62"/>
      <c r="CJ61" s="62"/>
      <c r="CK61" s="62"/>
      <c r="CL61" s="62"/>
      <c r="CM61" s="62"/>
      <c r="CN61" s="62"/>
      <c r="CO61" s="62">
        <v>100000</v>
      </c>
      <c r="CP61" s="62"/>
      <c r="CQ61" s="62"/>
      <c r="CR61" s="63">
        <v>49924</v>
      </c>
      <c r="CS61" s="62"/>
      <c r="CT61" s="62"/>
      <c r="CU61" s="63"/>
      <c r="CV61" s="60"/>
      <c r="CW61" s="60"/>
      <c r="CX61" s="93"/>
      <c r="CY61" s="93"/>
      <c r="CZ61" s="109"/>
      <c r="DA61" s="109"/>
      <c r="DB61" s="87">
        <v>337231</v>
      </c>
      <c r="DC61" s="87"/>
      <c r="DD61" s="87"/>
      <c r="DE61" s="87"/>
    </row>
    <row r="62" spans="1:109" s="3" customFormat="1" x14ac:dyDescent="0.25">
      <c r="A62" s="4">
        <v>892</v>
      </c>
      <c r="B62" s="43" t="s">
        <v>55</v>
      </c>
      <c r="C62" s="75">
        <f t="shared" si="1"/>
        <v>31058558</v>
      </c>
      <c r="D62" s="62">
        <v>28705829</v>
      </c>
      <c r="E62" s="59"/>
      <c r="F62" s="62"/>
      <c r="G62" s="60"/>
      <c r="H62" s="62"/>
      <c r="I62" s="62">
        <v>593207</v>
      </c>
      <c r="J62" s="3">
        <v>12729</v>
      </c>
      <c r="K62" s="3">
        <v>158411</v>
      </c>
      <c r="M62" s="62">
        <v>144318</v>
      </c>
      <c r="N62" s="62">
        <v>275618</v>
      </c>
      <c r="O62" s="62"/>
      <c r="P62" s="62"/>
      <c r="Q62" s="62"/>
      <c r="R62" s="62"/>
      <c r="S62" s="62"/>
      <c r="T62" s="62"/>
      <c r="U62" s="62"/>
      <c r="V62" s="62"/>
      <c r="W62" s="62"/>
      <c r="X62" s="62"/>
      <c r="Y62" s="62">
        <v>5911</v>
      </c>
      <c r="Z62" s="62"/>
      <c r="AA62" s="62"/>
      <c r="AB62" s="62">
        <v>37939</v>
      </c>
      <c r="AC62" s="62">
        <v>120975</v>
      </c>
      <c r="AD62" s="62"/>
      <c r="AE62" s="62"/>
      <c r="AF62" s="62"/>
      <c r="AG62" s="62">
        <v>365540</v>
      </c>
      <c r="AH62" s="62"/>
      <c r="AI62" s="62"/>
      <c r="AJ62" s="62"/>
      <c r="AK62" s="62"/>
      <c r="AL62" s="62"/>
      <c r="AM62" s="62"/>
      <c r="AN62" s="62"/>
      <c r="AO62" s="62"/>
      <c r="AP62" s="62"/>
      <c r="AQ62" s="62">
        <v>293163</v>
      </c>
      <c r="AR62" s="62"/>
      <c r="AS62" s="62"/>
      <c r="AT62" s="62"/>
      <c r="AU62" s="60"/>
      <c r="AV62" s="62">
        <v>93000</v>
      </c>
      <c r="AW62" s="62"/>
      <c r="AX62" s="62"/>
      <c r="AY62" s="62"/>
      <c r="AZ62" s="60"/>
      <c r="BA62" s="60"/>
      <c r="BB62" s="60"/>
      <c r="BC62" s="60"/>
      <c r="BD62" s="60"/>
      <c r="BE62" s="60"/>
      <c r="BF62" s="60"/>
      <c r="BG62" s="60"/>
      <c r="BH62" s="60"/>
      <c r="BI62" s="60"/>
      <c r="BJ62" s="60"/>
      <c r="BK62" s="62"/>
      <c r="BL62" s="62"/>
      <c r="BM62" s="62"/>
      <c r="BN62" s="62"/>
      <c r="BO62" s="62"/>
      <c r="BP62" s="62"/>
      <c r="BQ62" s="62"/>
      <c r="BR62" s="62"/>
      <c r="BS62" s="62"/>
      <c r="BT62" s="62">
        <v>53614</v>
      </c>
      <c r="BU62" s="62"/>
      <c r="BV62" s="62"/>
      <c r="BW62" s="62"/>
      <c r="BX62" s="62"/>
      <c r="BY62" s="62"/>
      <c r="BZ62" s="62"/>
      <c r="CA62" s="62"/>
      <c r="CB62" s="62"/>
      <c r="CC62" s="62"/>
      <c r="CD62" s="62"/>
      <c r="CE62" s="62"/>
      <c r="CF62" s="62"/>
      <c r="CG62" s="62">
        <v>40363</v>
      </c>
      <c r="CH62" s="62"/>
      <c r="CI62" s="62"/>
      <c r="CJ62" s="62"/>
      <c r="CK62" s="62"/>
      <c r="CL62" s="62"/>
      <c r="CM62" s="62"/>
      <c r="CN62" s="62"/>
      <c r="CO62" s="62">
        <v>26000</v>
      </c>
      <c r="CP62" s="62"/>
      <c r="CQ62" s="62"/>
      <c r="CR62" s="63">
        <v>17521</v>
      </c>
      <c r="CS62" s="62"/>
      <c r="CT62" s="62"/>
      <c r="CU62" s="63"/>
      <c r="CV62" s="60"/>
      <c r="CW62" s="60"/>
      <c r="CX62" s="93"/>
      <c r="CY62" s="93"/>
      <c r="CZ62" s="93"/>
      <c r="DA62" s="93"/>
      <c r="DB62" s="87">
        <v>114420</v>
      </c>
      <c r="DC62" s="87"/>
      <c r="DD62" s="87"/>
      <c r="DE62" s="87"/>
    </row>
    <row r="63" spans="1:109" s="3" customFormat="1" x14ac:dyDescent="0.25">
      <c r="A63" s="4">
        <v>894</v>
      </c>
      <c r="B63" s="43" t="s">
        <v>56</v>
      </c>
      <c r="C63" s="75">
        <f t="shared" si="1"/>
        <v>19096687</v>
      </c>
      <c r="D63" s="62">
        <v>17551348</v>
      </c>
      <c r="E63" s="59"/>
      <c r="F63" s="62">
        <f>36665+12210+7700+14395+1881+308+13202</f>
        <v>86361</v>
      </c>
      <c r="G63" s="60"/>
      <c r="H63" s="62"/>
      <c r="I63" s="62">
        <v>74222</v>
      </c>
      <c r="J63" s="3">
        <v>15013</v>
      </c>
      <c r="K63" s="3">
        <v>78154</v>
      </c>
      <c r="L63" s="3">
        <v>43770</v>
      </c>
      <c r="M63" s="62">
        <v>71802</v>
      </c>
      <c r="N63" s="62">
        <v>170942</v>
      </c>
      <c r="O63" s="62"/>
      <c r="P63" s="62"/>
      <c r="Q63" s="62"/>
      <c r="R63" s="62"/>
      <c r="S63" s="62"/>
      <c r="T63" s="62"/>
      <c r="U63" s="62"/>
      <c r="V63" s="62"/>
      <c r="W63" s="62"/>
      <c r="X63" s="62"/>
      <c r="Y63" s="62"/>
      <c r="Z63" s="62"/>
      <c r="AA63" s="62"/>
      <c r="AB63" s="62">
        <v>6</v>
      </c>
      <c r="AC63" s="62">
        <v>6</v>
      </c>
      <c r="AD63" s="62"/>
      <c r="AE63" s="62"/>
      <c r="AF63" s="62"/>
      <c r="AG63" s="62">
        <v>232255</v>
      </c>
      <c r="AH63" s="62"/>
      <c r="AI63" s="62"/>
      <c r="AJ63" s="114"/>
      <c r="AK63" s="62"/>
      <c r="AL63" s="62"/>
      <c r="AM63" s="62"/>
      <c r="AN63" s="62"/>
      <c r="AO63" s="62"/>
      <c r="AP63" s="62"/>
      <c r="AQ63" s="62">
        <v>139272</v>
      </c>
      <c r="AR63" s="62"/>
      <c r="AS63" s="62">
        <v>37105</v>
      </c>
      <c r="AT63" s="62">
        <v>37967</v>
      </c>
      <c r="AU63" s="60"/>
      <c r="AV63" s="62">
        <v>149058</v>
      </c>
      <c r="AW63" s="62"/>
      <c r="AX63" s="62"/>
      <c r="AY63" s="62"/>
      <c r="AZ63" s="60"/>
      <c r="BA63" s="60"/>
      <c r="BB63" s="60"/>
      <c r="BC63" s="60"/>
      <c r="BD63" s="60">
        <v>158912</v>
      </c>
      <c r="BE63" s="60"/>
      <c r="BF63" s="60"/>
      <c r="BG63" s="60"/>
      <c r="BH63" s="60"/>
      <c r="BI63" s="60"/>
      <c r="BJ63" s="60"/>
      <c r="BK63" s="62"/>
      <c r="BL63" s="62"/>
      <c r="BM63" s="62"/>
      <c r="BN63" s="62"/>
      <c r="BO63" s="62"/>
      <c r="BP63" s="62"/>
      <c r="BQ63" s="62"/>
      <c r="BR63" s="62"/>
      <c r="BS63" s="62"/>
      <c r="BT63" s="62">
        <v>122091</v>
      </c>
      <c r="BU63" s="62"/>
      <c r="BV63" s="62"/>
      <c r="BW63" s="62"/>
      <c r="BX63" s="62"/>
      <c r="BY63" s="62"/>
      <c r="BZ63" s="62"/>
      <c r="CA63" s="62"/>
      <c r="CB63" s="62"/>
      <c r="CC63" s="62"/>
      <c r="CD63" s="62"/>
      <c r="CE63" s="62"/>
      <c r="CF63" s="62"/>
      <c r="CG63" s="62">
        <v>41816</v>
      </c>
      <c r="CH63" s="62"/>
      <c r="CI63" s="62"/>
      <c r="CJ63" s="62"/>
      <c r="CK63" s="62"/>
      <c r="CL63" s="62"/>
      <c r="CM63" s="62"/>
      <c r="CN63" s="62"/>
      <c r="CO63" s="62">
        <v>26000</v>
      </c>
      <c r="CP63" s="62"/>
      <c r="CQ63" s="62"/>
      <c r="CR63" s="63">
        <v>15006</v>
      </c>
      <c r="CS63" s="62"/>
      <c r="CT63" s="62"/>
      <c r="CU63" s="63"/>
      <c r="CV63" s="60"/>
      <c r="CW63" s="60"/>
      <c r="CX63" s="93"/>
      <c r="CY63" s="93"/>
      <c r="CZ63" s="93"/>
      <c r="DA63" s="93"/>
      <c r="DB63" s="87">
        <v>45581</v>
      </c>
      <c r="DC63" s="87"/>
      <c r="DD63" s="87"/>
      <c r="DE63" s="87"/>
    </row>
    <row r="64" spans="1:109" s="3" customFormat="1" x14ac:dyDescent="0.25">
      <c r="A64" s="4">
        <v>896</v>
      </c>
      <c r="B64" s="43" t="s">
        <v>57</v>
      </c>
      <c r="C64" s="75">
        <f t="shared" si="1"/>
        <v>29480117</v>
      </c>
      <c r="D64" s="62">
        <v>26896953</v>
      </c>
      <c r="E64" s="59"/>
      <c r="F64" s="62">
        <f>70722+77033+42188+17134+3161+94103</f>
        <v>304341</v>
      </c>
      <c r="G64" s="115"/>
      <c r="H64" s="62"/>
      <c r="I64" s="62">
        <v>1</v>
      </c>
      <c r="J64" s="3">
        <v>22845</v>
      </c>
      <c r="K64" s="3">
        <v>54288</v>
      </c>
      <c r="M64" s="62">
        <v>63194</v>
      </c>
      <c r="N64" s="62">
        <v>197955</v>
      </c>
      <c r="O64" s="62"/>
      <c r="P64" s="62"/>
      <c r="Q64" s="62"/>
      <c r="R64" s="62"/>
      <c r="S64" s="62"/>
      <c r="T64" s="62"/>
      <c r="U64" s="62"/>
      <c r="V64" s="62"/>
      <c r="W64" s="62"/>
      <c r="X64" s="62"/>
      <c r="Y64" s="62"/>
      <c r="Z64" s="62"/>
      <c r="AA64" s="62"/>
      <c r="AB64" s="62"/>
      <c r="AC64" s="62">
        <v>118524</v>
      </c>
      <c r="AD64" s="62"/>
      <c r="AE64" s="62"/>
      <c r="AF64" s="62"/>
      <c r="AG64" s="62">
        <v>306843</v>
      </c>
      <c r="AH64" s="62"/>
      <c r="AI64" s="62">
        <v>591020</v>
      </c>
      <c r="AJ64" s="114"/>
      <c r="AK64" s="62"/>
      <c r="AL64" s="62"/>
      <c r="AM64" s="62"/>
      <c r="AN64" s="62"/>
      <c r="AO64" s="62"/>
      <c r="AP64" s="62"/>
      <c r="AQ64" s="62">
        <v>149973</v>
      </c>
      <c r="AR64" s="62"/>
      <c r="AS64" s="62">
        <v>22977</v>
      </c>
      <c r="AT64" s="62">
        <v>38760</v>
      </c>
      <c r="AU64" s="60"/>
      <c r="AV64" s="62">
        <v>190000</v>
      </c>
      <c r="AW64" s="62">
        <v>95000</v>
      </c>
      <c r="AX64" s="62"/>
      <c r="AY64" s="62"/>
      <c r="AZ64" s="60"/>
      <c r="BA64" s="60"/>
      <c r="BB64" s="60"/>
      <c r="BC64" s="60"/>
      <c r="BD64" s="60"/>
      <c r="BE64" s="60"/>
      <c r="BF64" s="60"/>
      <c r="BG64" s="60"/>
      <c r="BH64" s="60"/>
      <c r="BI64" s="60"/>
      <c r="BJ64" s="60"/>
      <c r="BK64" s="62"/>
      <c r="BL64" s="62"/>
      <c r="BM64" s="62"/>
      <c r="BN64" s="62"/>
      <c r="BO64" s="62"/>
      <c r="BP64" s="62"/>
      <c r="BQ64" s="62"/>
      <c r="BR64" s="62"/>
      <c r="BS64" s="62"/>
      <c r="BT64" s="62"/>
      <c r="BU64" s="62">
        <v>67594</v>
      </c>
      <c r="BV64" s="62"/>
      <c r="BW64" s="62"/>
      <c r="BX64" s="62"/>
      <c r="BY64" s="62"/>
      <c r="BZ64" s="62"/>
      <c r="CA64" s="62"/>
      <c r="CB64" s="62"/>
      <c r="CC64" s="62"/>
      <c r="CD64" s="62">
        <v>194000</v>
      </c>
      <c r="CE64" s="62"/>
      <c r="CF64" s="62"/>
      <c r="CG64" s="62">
        <v>49493</v>
      </c>
      <c r="CH64" s="62"/>
      <c r="CI64" s="62"/>
      <c r="CJ64" s="62"/>
      <c r="CK64" s="62"/>
      <c r="CL64" s="62"/>
      <c r="CM64" s="62"/>
      <c r="CN64" s="62"/>
      <c r="CO64" s="62">
        <v>26000</v>
      </c>
      <c r="CP64" s="62"/>
      <c r="CQ64" s="62"/>
      <c r="CR64" s="63">
        <v>16598</v>
      </c>
      <c r="CS64" s="62"/>
      <c r="CT64" s="62"/>
      <c r="CU64" s="63"/>
      <c r="CV64" s="60"/>
      <c r="CW64" s="60"/>
      <c r="CX64" s="93"/>
      <c r="CY64" s="93"/>
      <c r="CZ64" s="93"/>
      <c r="DA64" s="93"/>
      <c r="DB64" s="87">
        <v>73758</v>
      </c>
      <c r="DC64" s="87"/>
      <c r="DD64" s="87"/>
      <c r="DE64" s="87"/>
    </row>
    <row r="65" spans="1:109" s="3" customFormat="1" x14ac:dyDescent="0.25">
      <c r="A65" s="4">
        <v>898</v>
      </c>
      <c r="B65" s="43" t="s">
        <v>58</v>
      </c>
      <c r="C65" s="75">
        <f t="shared" si="1"/>
        <v>31670880</v>
      </c>
      <c r="D65" s="62">
        <v>29592662</v>
      </c>
      <c r="E65" s="61"/>
      <c r="F65" s="62">
        <f>107212+65833+80755+24271+231+2860+24717+38994</f>
        <v>344873</v>
      </c>
      <c r="G65" s="115"/>
      <c r="H65" s="62"/>
      <c r="I65" s="62"/>
      <c r="K65" s="3">
        <v>51332</v>
      </c>
      <c r="L65" s="3">
        <v>18</v>
      </c>
      <c r="M65" s="62">
        <v>50033</v>
      </c>
      <c r="N65" s="62">
        <v>113961</v>
      </c>
      <c r="O65" s="62"/>
      <c r="P65" s="62"/>
      <c r="Q65" s="62"/>
      <c r="R65" s="62"/>
      <c r="S65" s="62"/>
      <c r="T65" s="62"/>
      <c r="U65" s="62"/>
      <c r="V65" s="62"/>
      <c r="W65" s="62"/>
      <c r="X65" s="62"/>
      <c r="Y65" s="62"/>
      <c r="Z65" s="62"/>
      <c r="AA65" s="62"/>
      <c r="AB65" s="62">
        <v>4426</v>
      </c>
      <c r="AC65" s="62">
        <v>21100</v>
      </c>
      <c r="AD65" s="62"/>
      <c r="AE65" s="62"/>
      <c r="AF65" s="62"/>
      <c r="AG65" s="62">
        <v>180583</v>
      </c>
      <c r="AH65" s="62"/>
      <c r="AI65" s="62">
        <v>637902</v>
      </c>
      <c r="AJ65" s="114"/>
      <c r="AK65" s="62"/>
      <c r="AL65" s="62"/>
      <c r="AM65" s="62"/>
      <c r="AN65" s="62"/>
      <c r="AO65" s="62"/>
      <c r="AP65" s="62"/>
      <c r="AQ65" s="62">
        <v>97910</v>
      </c>
      <c r="AR65" s="62"/>
      <c r="AS65" s="62"/>
      <c r="AT65" s="62"/>
      <c r="AU65" s="60"/>
      <c r="AV65" s="62">
        <v>88472</v>
      </c>
      <c r="AW65" s="62"/>
      <c r="AX65" s="62"/>
      <c r="AY65" s="62"/>
      <c r="AZ65" s="62"/>
      <c r="BA65" s="62"/>
      <c r="BB65" s="62"/>
      <c r="BC65" s="62"/>
      <c r="BD65" s="60"/>
      <c r="BE65" s="62"/>
      <c r="BF65" s="60"/>
      <c r="BG65" s="62"/>
      <c r="BH65" s="62"/>
      <c r="BI65" s="62"/>
      <c r="BJ65" s="62"/>
      <c r="BK65" s="62"/>
      <c r="BL65" s="62"/>
      <c r="BM65" s="62"/>
      <c r="BN65" s="62"/>
      <c r="BO65" s="62"/>
      <c r="BP65" s="62"/>
      <c r="BQ65" s="62"/>
      <c r="BR65" s="62">
        <v>285885</v>
      </c>
      <c r="BS65" s="62"/>
      <c r="BT65" s="62">
        <v>75416</v>
      </c>
      <c r="BU65" s="62"/>
      <c r="BV65" s="62"/>
      <c r="BW65" s="62"/>
      <c r="BX65" s="62"/>
      <c r="BY65" s="62"/>
      <c r="BZ65" s="62"/>
      <c r="CA65" s="62"/>
      <c r="CB65" s="62"/>
      <c r="CC65" s="62"/>
      <c r="CD65" s="62"/>
      <c r="CE65" s="62"/>
      <c r="CF65" s="62"/>
      <c r="CG65" s="62">
        <v>25898</v>
      </c>
      <c r="CH65" s="62"/>
      <c r="CI65" s="62"/>
      <c r="CJ65" s="62"/>
      <c r="CK65" s="62"/>
      <c r="CL65" s="62"/>
      <c r="CM65" s="62"/>
      <c r="CN65" s="62"/>
      <c r="CO65" s="62">
        <v>26000</v>
      </c>
      <c r="CP65" s="62"/>
      <c r="CQ65" s="62"/>
      <c r="CR65" s="63">
        <v>15101</v>
      </c>
      <c r="CS65" s="62"/>
      <c r="CT65" s="62"/>
      <c r="CU65" s="63"/>
      <c r="CV65" s="62"/>
      <c r="CW65" s="62"/>
      <c r="CX65" s="93"/>
      <c r="CY65" s="93"/>
      <c r="CZ65" s="93"/>
      <c r="DA65" s="93"/>
      <c r="DB65" s="87">
        <v>59308</v>
      </c>
      <c r="DC65" s="87"/>
      <c r="DD65" s="87"/>
      <c r="DE65" s="87"/>
    </row>
    <row r="66" spans="1:109" s="3" customFormat="1" ht="15.75" thickBot="1" x14ac:dyDescent="0.3">
      <c r="A66" s="52"/>
      <c r="B66" s="53" t="s">
        <v>0</v>
      </c>
      <c r="C66" s="65">
        <f t="shared" ref="C66:H66" si="2">SUM(C8:C65)</f>
        <v>2240628079</v>
      </c>
      <c r="D66" s="66">
        <f t="shared" si="2"/>
        <v>2064578466</v>
      </c>
      <c r="E66" s="66">
        <f t="shared" si="2"/>
        <v>0</v>
      </c>
      <c r="F66" s="66">
        <f t="shared" si="2"/>
        <v>4330335</v>
      </c>
      <c r="G66" s="66">
        <f t="shared" si="2"/>
        <v>0</v>
      </c>
      <c r="H66" s="66">
        <f t="shared" si="2"/>
        <v>0</v>
      </c>
      <c r="I66" s="66">
        <f t="shared" ref="I66:M66" si="3">SUM(I8:I65)</f>
        <v>28468231</v>
      </c>
      <c r="J66" s="66">
        <f t="shared" si="3"/>
        <v>770382</v>
      </c>
      <c r="K66" s="66">
        <f t="shared" si="3"/>
        <v>4036809</v>
      </c>
      <c r="L66" s="66">
        <f t="shared" si="3"/>
        <v>7761822</v>
      </c>
      <c r="M66" s="66">
        <f t="shared" si="3"/>
        <v>6000000</v>
      </c>
      <c r="N66" s="66">
        <f t="shared" ref="N66:BB66" si="4">SUM(N8:N65)</f>
        <v>13672003</v>
      </c>
      <c r="O66" s="66">
        <f t="shared" si="4"/>
        <v>0</v>
      </c>
      <c r="P66" s="66">
        <f t="shared" si="4"/>
        <v>0</v>
      </c>
      <c r="Q66" s="66">
        <f t="shared" si="4"/>
        <v>18609</v>
      </c>
      <c r="R66" s="66">
        <f t="shared" si="4"/>
        <v>0</v>
      </c>
      <c r="S66" s="66">
        <f t="shared" si="4"/>
        <v>0</v>
      </c>
      <c r="T66" s="66">
        <f t="shared" si="4"/>
        <v>0</v>
      </c>
      <c r="U66" s="66">
        <f t="shared" si="4"/>
        <v>0</v>
      </c>
      <c r="V66" s="66">
        <f t="shared" si="4"/>
        <v>14450</v>
      </c>
      <c r="W66" s="66">
        <f t="shared" si="4"/>
        <v>0</v>
      </c>
      <c r="X66" s="66">
        <f t="shared" si="4"/>
        <v>0</v>
      </c>
      <c r="Y66" s="66">
        <f t="shared" si="4"/>
        <v>5911</v>
      </c>
      <c r="Z66" s="66">
        <f t="shared" si="4"/>
        <v>10000</v>
      </c>
      <c r="AA66" s="66">
        <f t="shared" si="4"/>
        <v>650000</v>
      </c>
      <c r="AB66" s="66">
        <f t="shared" si="4"/>
        <v>3097588</v>
      </c>
      <c r="AC66" s="66">
        <f t="shared" si="4"/>
        <v>4968921</v>
      </c>
      <c r="AD66" s="66">
        <f t="shared" si="4"/>
        <v>77070</v>
      </c>
      <c r="AE66" s="66">
        <f t="shared" si="4"/>
        <v>909467</v>
      </c>
      <c r="AF66" s="66">
        <f t="shared" si="4"/>
        <v>0</v>
      </c>
      <c r="AG66" s="66">
        <f t="shared" si="4"/>
        <v>22411526</v>
      </c>
      <c r="AH66" s="66">
        <f t="shared" si="4"/>
        <v>1387898</v>
      </c>
      <c r="AI66" s="66">
        <f t="shared" si="4"/>
        <v>27742483</v>
      </c>
      <c r="AJ66" s="66">
        <f t="shared" si="4"/>
        <v>0</v>
      </c>
      <c r="AK66" s="66">
        <f t="shared" si="4"/>
        <v>0</v>
      </c>
      <c r="AL66" s="66">
        <f t="shared" si="4"/>
        <v>104622</v>
      </c>
      <c r="AM66" s="66">
        <f t="shared" si="4"/>
        <v>0</v>
      </c>
      <c r="AN66" s="66">
        <f t="shared" si="4"/>
        <v>0</v>
      </c>
      <c r="AO66" s="66">
        <f t="shared" si="4"/>
        <v>0</v>
      </c>
      <c r="AP66" s="66">
        <f t="shared" si="4"/>
        <v>1176</v>
      </c>
      <c r="AQ66" s="66">
        <f t="shared" si="4"/>
        <v>13780334</v>
      </c>
      <c r="AR66" s="66">
        <f t="shared" si="4"/>
        <v>0</v>
      </c>
      <c r="AS66" s="66">
        <f t="shared" si="4"/>
        <v>902711</v>
      </c>
      <c r="AT66" s="66">
        <f t="shared" si="4"/>
        <v>1415420</v>
      </c>
      <c r="AU66" s="66">
        <f t="shared" si="4"/>
        <v>225000</v>
      </c>
      <c r="AV66" s="66">
        <f t="shared" si="4"/>
        <v>5655277</v>
      </c>
      <c r="AW66" s="66">
        <f t="shared" si="4"/>
        <v>659367</v>
      </c>
      <c r="AX66" s="66">
        <f t="shared" si="4"/>
        <v>463229</v>
      </c>
      <c r="AY66" s="66">
        <f t="shared" si="4"/>
        <v>0</v>
      </c>
      <c r="AZ66" s="66">
        <f t="shared" si="4"/>
        <v>0</v>
      </c>
      <c r="BA66" s="66">
        <f t="shared" si="4"/>
        <v>0</v>
      </c>
      <c r="BB66" s="66">
        <f t="shared" si="4"/>
        <v>0</v>
      </c>
      <c r="BC66" s="66">
        <f t="shared" ref="BC66:BH66" si="5">SUM(BC8:BC65)</f>
        <v>0</v>
      </c>
      <c r="BD66" s="66">
        <f t="shared" si="5"/>
        <v>1135329</v>
      </c>
      <c r="BE66" s="66">
        <f>SUM(BE8:BE65)</f>
        <v>0</v>
      </c>
      <c r="BF66" s="66">
        <f>SUM(BF8:BF65)</f>
        <v>0</v>
      </c>
      <c r="BG66" s="66">
        <f t="shared" si="5"/>
        <v>0</v>
      </c>
      <c r="BH66" s="66">
        <f t="shared" si="5"/>
        <v>0</v>
      </c>
      <c r="BI66" s="66">
        <f t="shared" ref="BI66:BN66" si="6">SUM(BI8:BI65)</f>
        <v>0</v>
      </c>
      <c r="BJ66" s="66">
        <f t="shared" si="6"/>
        <v>0</v>
      </c>
      <c r="BK66" s="66">
        <f t="shared" si="6"/>
        <v>4034017</v>
      </c>
      <c r="BL66" s="66">
        <f t="shared" si="6"/>
        <v>0</v>
      </c>
      <c r="BM66" s="66">
        <f t="shared" si="6"/>
        <v>0</v>
      </c>
      <c r="BN66" s="66">
        <f t="shared" si="6"/>
        <v>0</v>
      </c>
      <c r="BO66" s="66">
        <f t="shared" ref="BO66:BP66" si="7">SUM(BO8:BO65)</f>
        <v>0</v>
      </c>
      <c r="BP66" s="66">
        <f t="shared" si="7"/>
        <v>0</v>
      </c>
      <c r="BQ66" s="66">
        <f>SUM(BQ8:BQ65)</f>
        <v>0</v>
      </c>
      <c r="BR66" s="66">
        <f>SUM(BR8:BR65)</f>
        <v>2674169</v>
      </c>
      <c r="BS66" s="66">
        <f>SUM(BS8:BS65)</f>
        <v>0</v>
      </c>
      <c r="BT66" s="66">
        <f t="shared" ref="BT66:BV66" si="8">SUM(BT8:BT65)</f>
        <v>1981819</v>
      </c>
      <c r="BU66" s="66">
        <f t="shared" si="8"/>
        <v>519533</v>
      </c>
      <c r="BV66" s="66">
        <f t="shared" si="8"/>
        <v>38000</v>
      </c>
      <c r="BW66" s="66">
        <f t="shared" ref="BW66:CH66" si="9">SUM(BW8:BW65)</f>
        <v>0</v>
      </c>
      <c r="BX66" s="66">
        <f t="shared" si="9"/>
        <v>0</v>
      </c>
      <c r="BY66" s="66">
        <f t="shared" si="9"/>
        <v>0</v>
      </c>
      <c r="BZ66" s="66">
        <f t="shared" si="9"/>
        <v>0</v>
      </c>
      <c r="CA66" s="66">
        <f t="shared" si="9"/>
        <v>0</v>
      </c>
      <c r="CB66" s="66">
        <f t="shared" si="9"/>
        <v>0</v>
      </c>
      <c r="CC66" s="66">
        <f t="shared" si="9"/>
        <v>0</v>
      </c>
      <c r="CD66" s="66">
        <f t="shared" si="9"/>
        <v>2910000</v>
      </c>
      <c r="CE66" s="66">
        <f t="shared" si="9"/>
        <v>105000</v>
      </c>
      <c r="CF66" s="66">
        <f t="shared" si="9"/>
        <v>0</v>
      </c>
      <c r="CG66" s="66">
        <f t="shared" si="9"/>
        <v>2590513</v>
      </c>
      <c r="CH66" s="66">
        <f t="shared" si="9"/>
        <v>0</v>
      </c>
      <c r="CI66" s="66">
        <f t="shared" ref="CI66:CT66" si="10">SUM(CI8:CI65)</f>
        <v>349503</v>
      </c>
      <c r="CJ66" s="66">
        <f t="shared" si="10"/>
        <v>3000</v>
      </c>
      <c r="CK66" s="66">
        <f t="shared" si="10"/>
        <v>17712</v>
      </c>
      <c r="CL66" s="66">
        <f t="shared" si="10"/>
        <v>0</v>
      </c>
      <c r="CM66" s="66">
        <f t="shared" si="10"/>
        <v>0</v>
      </c>
      <c r="CN66" s="66">
        <f t="shared" si="10"/>
        <v>0</v>
      </c>
      <c r="CO66" s="66">
        <f t="shared" si="10"/>
        <v>1800000</v>
      </c>
      <c r="CP66" s="66">
        <f t="shared" si="10"/>
        <v>14</v>
      </c>
      <c r="CQ66" s="66">
        <f t="shared" si="10"/>
        <v>0</v>
      </c>
      <c r="CR66" s="66">
        <f t="shared" si="10"/>
        <v>1077040</v>
      </c>
      <c r="CS66" s="66">
        <f t="shared" si="10"/>
        <v>20000</v>
      </c>
      <c r="CT66" s="66">
        <f t="shared" si="10"/>
        <v>0</v>
      </c>
      <c r="CU66" s="66">
        <f>SUM(CU8:CU65)</f>
        <v>0</v>
      </c>
      <c r="CV66" s="66">
        <f>SUM(CV8:CV65)</f>
        <v>0</v>
      </c>
      <c r="CW66" s="66">
        <f>SUM(CW8:CW65)</f>
        <v>0</v>
      </c>
      <c r="CX66" s="66">
        <f>SUM(CX8:CX65)</f>
        <v>827298</v>
      </c>
      <c r="CY66" s="66">
        <f t="shared" ref="CY66:DB66" si="11">SUM(CY8:CY65)</f>
        <v>0</v>
      </c>
      <c r="CZ66" s="66">
        <f>SUM(CZ8:CZ65)</f>
        <v>0</v>
      </c>
      <c r="DA66" s="66">
        <f t="shared" ref="DA66" si="12">SUM(DA8:DA65)</f>
        <v>0</v>
      </c>
      <c r="DB66" s="66">
        <f t="shared" si="11"/>
        <v>6068578</v>
      </c>
      <c r="DC66" s="66">
        <f>SUM(DC8:DC65)</f>
        <v>0</v>
      </c>
      <c r="DD66" s="66">
        <f>SUM(DD8:DD65)</f>
        <v>357447</v>
      </c>
      <c r="DE66" s="66">
        <f>SUM(DE8:DE65)</f>
        <v>0</v>
      </c>
    </row>
    <row r="67" spans="1:109" ht="15.75" thickTop="1" x14ac:dyDescent="0.25"/>
    <row r="68" spans="1:109" x14ac:dyDescent="0.25">
      <c r="F68" s="94"/>
      <c r="H68" s="29"/>
      <c r="I68" s="29"/>
      <c r="J68" s="29"/>
      <c r="K68" s="29"/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  <c r="AA68" s="29"/>
      <c r="AB68" s="29"/>
      <c r="AC68" s="29"/>
      <c r="AD68" s="29"/>
      <c r="AE68" s="29"/>
      <c r="AF68" s="29"/>
      <c r="AG68" s="29"/>
      <c r="AH68" s="29"/>
      <c r="AI68" s="29"/>
      <c r="AJ68" s="29"/>
      <c r="AK68" s="29"/>
      <c r="AL68" s="29"/>
      <c r="AM68" s="29"/>
      <c r="AN68" s="29"/>
      <c r="AO68" s="29"/>
      <c r="AP68" s="29"/>
      <c r="AQ68" s="29"/>
      <c r="AR68" s="29"/>
      <c r="AS68" s="29"/>
      <c r="AU68" s="29"/>
      <c r="AV68" s="29"/>
      <c r="AW68" s="29"/>
      <c r="AX68" s="29"/>
      <c r="AY68" s="29"/>
      <c r="CI68" s="29"/>
      <c r="CJ68" s="29"/>
      <c r="CK68" s="29"/>
      <c r="CL68" s="29"/>
      <c r="CM68" s="29"/>
      <c r="CN68" s="29"/>
      <c r="CO68" s="29"/>
      <c r="CX68" s="29"/>
    </row>
    <row r="69" spans="1:109" x14ac:dyDescent="0.25">
      <c r="B69" s="48"/>
      <c r="F69" s="29"/>
      <c r="H69" s="29"/>
      <c r="I69" s="29"/>
      <c r="J69" s="29"/>
      <c r="K69" s="29"/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U69" s="29"/>
      <c r="AV69" s="29"/>
      <c r="AW69" s="29"/>
      <c r="AX69" s="29"/>
      <c r="AY69" s="29"/>
      <c r="CI69" s="29"/>
      <c r="CJ69" s="29"/>
      <c r="CK69" s="29"/>
      <c r="CL69" s="29"/>
      <c r="CM69" s="29"/>
      <c r="CN69" s="29"/>
      <c r="CO69" s="29"/>
      <c r="CX69" s="29"/>
    </row>
    <row r="70" spans="1:109" x14ac:dyDescent="0.25">
      <c r="F70" s="94"/>
      <c r="H70" s="29"/>
      <c r="I70" s="29"/>
      <c r="J70" s="29"/>
      <c r="K70" s="29"/>
      <c r="L70" s="29"/>
      <c r="M70" s="29"/>
      <c r="N70" s="29"/>
      <c r="O70" s="29"/>
      <c r="P70" s="29"/>
      <c r="Q70" s="29"/>
      <c r="R70" s="29"/>
      <c r="S70" s="29"/>
      <c r="T70" s="29"/>
      <c r="U70" s="29"/>
      <c r="V70" s="29"/>
      <c r="W70" s="29"/>
      <c r="X70" s="29"/>
      <c r="Y70" s="29"/>
      <c r="Z70" s="29"/>
      <c r="AA70" s="29"/>
      <c r="AB70" s="29"/>
      <c r="AC70" s="29"/>
      <c r="AD70" s="29"/>
      <c r="AE70" s="29"/>
      <c r="AF70" s="29"/>
      <c r="AG70" s="29"/>
      <c r="AH70" s="29"/>
      <c r="AI70" s="29"/>
      <c r="AJ70" s="29"/>
      <c r="AK70" s="29"/>
      <c r="AL70" s="29"/>
      <c r="AM70" s="29"/>
      <c r="AN70" s="29"/>
      <c r="AO70" s="29"/>
      <c r="AP70" s="29"/>
      <c r="AQ70" s="29"/>
      <c r="AR70" s="29"/>
      <c r="AS70" s="29"/>
      <c r="AU70" s="29"/>
      <c r="AV70" s="29"/>
      <c r="AW70" s="29"/>
      <c r="AX70" s="29"/>
      <c r="AY70" s="29"/>
      <c r="CI70" s="29"/>
      <c r="CJ70" s="29"/>
      <c r="CK70" s="29"/>
      <c r="CL70" s="29"/>
      <c r="CM70" s="29"/>
      <c r="CN70" s="29"/>
      <c r="CO70" s="29"/>
      <c r="CX70" s="29"/>
    </row>
    <row r="71" spans="1:109" x14ac:dyDescent="0.25">
      <c r="B71" s="21"/>
      <c r="F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29"/>
      <c r="AH71" s="29"/>
      <c r="AI71" s="29"/>
      <c r="AJ71" s="29"/>
      <c r="AK71" s="29"/>
      <c r="AL71" s="29"/>
      <c r="AM71" s="29"/>
      <c r="AN71" s="29"/>
      <c r="AO71" s="29"/>
      <c r="AP71" s="29"/>
      <c r="AQ71" s="29"/>
      <c r="AR71" s="29"/>
      <c r="AS71" s="29"/>
      <c r="AU71" s="29"/>
      <c r="AV71" s="29"/>
      <c r="AW71" s="29"/>
      <c r="AX71" s="29"/>
      <c r="AY71" s="29"/>
      <c r="CI71" s="29"/>
      <c r="CJ71" s="29"/>
      <c r="CK71" s="29"/>
      <c r="CL71" s="29"/>
      <c r="CM71" s="29"/>
      <c r="CN71" s="29"/>
      <c r="CO71" s="29"/>
      <c r="CX71" s="29"/>
    </row>
    <row r="72" spans="1:109" x14ac:dyDescent="0.25">
      <c r="B72" s="21"/>
      <c r="F72" s="29"/>
      <c r="H72" s="29"/>
      <c r="I72" s="29"/>
      <c r="J72" s="29"/>
      <c r="K72" s="29"/>
      <c r="L72" s="29"/>
      <c r="M72" s="29"/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U72" s="29"/>
      <c r="AV72" s="29"/>
      <c r="AW72" s="29"/>
      <c r="AX72" s="29"/>
      <c r="AY72" s="29"/>
      <c r="CI72" s="29"/>
      <c r="CJ72" s="29"/>
      <c r="CK72" s="29"/>
      <c r="CL72" s="29"/>
      <c r="CM72" s="29"/>
      <c r="CN72" s="29"/>
      <c r="CO72" s="29"/>
      <c r="CX72" s="29"/>
    </row>
    <row r="73" spans="1:109" x14ac:dyDescent="0.25">
      <c r="D73" s="30"/>
      <c r="E73" s="30"/>
      <c r="F73" s="29"/>
      <c r="G73" s="30"/>
      <c r="H73" s="29"/>
      <c r="J73" s="29"/>
      <c r="K73" s="29"/>
      <c r="L73" s="29"/>
      <c r="M73" s="29"/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30"/>
      <c r="AU73" s="29"/>
      <c r="AV73" s="29"/>
      <c r="AW73" s="29"/>
      <c r="AX73" s="29"/>
      <c r="AY73" s="29"/>
      <c r="AZ73" s="30"/>
      <c r="BA73" s="30"/>
      <c r="BB73" s="30"/>
      <c r="BC73" s="30"/>
      <c r="BD73" s="30"/>
      <c r="BE73" s="30"/>
      <c r="BF73" s="30"/>
      <c r="BG73" s="30"/>
      <c r="BH73" s="30"/>
      <c r="BI73" s="30"/>
      <c r="BJ73" s="30"/>
      <c r="BK73" s="30"/>
      <c r="BL73" s="30"/>
      <c r="BM73" s="30"/>
      <c r="BN73" s="30"/>
      <c r="BO73" s="30"/>
      <c r="BP73" s="30"/>
      <c r="BQ73" s="30"/>
      <c r="BR73" s="30"/>
      <c r="BS73" s="30"/>
      <c r="BT73" s="30"/>
      <c r="BU73" s="30"/>
      <c r="BV73" s="30"/>
      <c r="BW73" s="30"/>
      <c r="BX73" s="30"/>
      <c r="BY73" s="30"/>
      <c r="BZ73" s="30"/>
      <c r="CA73" s="30"/>
      <c r="CB73" s="30"/>
      <c r="CC73" s="30"/>
      <c r="CD73" s="30"/>
      <c r="CE73" s="30"/>
      <c r="CF73" s="30"/>
      <c r="CG73" s="30"/>
      <c r="CH73" s="30"/>
      <c r="CI73" s="29"/>
      <c r="CJ73" s="29"/>
      <c r="CK73" s="29"/>
      <c r="CL73" s="29"/>
      <c r="CM73" s="29"/>
      <c r="CN73" s="29"/>
      <c r="CO73" s="29"/>
      <c r="CP73" s="30"/>
      <c r="CQ73" s="30"/>
      <c r="CV73" s="30"/>
      <c r="CW73" s="30"/>
      <c r="CX73" s="29"/>
    </row>
    <row r="74" spans="1:109" s="9" customFormat="1" x14ac:dyDescent="0.25">
      <c r="C74" s="31"/>
      <c r="D74" s="31"/>
      <c r="E74" s="31"/>
      <c r="F74" s="29"/>
      <c r="G74" s="31"/>
      <c r="H74" s="29"/>
      <c r="I74" s="29"/>
      <c r="J74" s="29"/>
      <c r="K74" s="29"/>
      <c r="L74" s="29"/>
      <c r="M74" s="29"/>
      <c r="N74" s="29"/>
      <c r="O74" s="29"/>
      <c r="P74" s="29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31"/>
      <c r="AU74" s="29"/>
      <c r="AV74" s="29"/>
      <c r="AW74" s="29"/>
      <c r="AX74" s="29"/>
      <c r="AY74" s="29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31"/>
      <c r="BW74" s="31"/>
      <c r="BX74" s="31"/>
      <c r="BY74" s="31"/>
      <c r="BZ74" s="31"/>
      <c r="CA74" s="31"/>
      <c r="CB74" s="31"/>
      <c r="CC74" s="31"/>
      <c r="CD74" s="31"/>
      <c r="CE74" s="31"/>
      <c r="CF74" s="31"/>
      <c r="CG74" s="31"/>
      <c r="CH74" s="31"/>
      <c r="CI74" s="29"/>
      <c r="CJ74" s="29"/>
      <c r="CK74" s="29"/>
      <c r="CL74" s="29"/>
      <c r="CM74" s="29"/>
      <c r="CN74" s="29"/>
      <c r="CO74" s="29"/>
      <c r="CP74" s="31"/>
      <c r="CQ74" s="31"/>
      <c r="CV74" s="31"/>
      <c r="CW74" s="31"/>
      <c r="CX74" s="29"/>
    </row>
    <row r="75" spans="1:109" s="9" customFormat="1" x14ac:dyDescent="0.25">
      <c r="C75" s="31"/>
      <c r="D75" s="31"/>
      <c r="E75" s="31"/>
      <c r="F75" s="29"/>
      <c r="G75" s="31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  <c r="AK75" s="29"/>
      <c r="AL75" s="29"/>
      <c r="AM75" s="29"/>
      <c r="AN75" s="29"/>
      <c r="AO75" s="29"/>
      <c r="AP75" s="29"/>
      <c r="AQ75" s="29"/>
      <c r="AR75" s="29"/>
      <c r="AS75" s="29"/>
      <c r="AT75" s="31"/>
      <c r="AU75" s="29"/>
      <c r="AV75" s="29"/>
      <c r="AW75" s="29"/>
      <c r="AX75" s="29"/>
      <c r="AY75" s="29"/>
      <c r="AZ75" s="31"/>
      <c r="BA75" s="31"/>
      <c r="BB75" s="31"/>
      <c r="BC75" s="31"/>
      <c r="BD75" s="31"/>
      <c r="BE75" s="31"/>
      <c r="BF75" s="31"/>
      <c r="BG75" s="31"/>
      <c r="BH75" s="31"/>
      <c r="BI75" s="31"/>
      <c r="BJ75" s="31"/>
      <c r="BK75" s="31"/>
      <c r="BL75" s="31"/>
      <c r="BM75" s="31"/>
      <c r="BN75" s="31"/>
      <c r="BO75" s="31"/>
      <c r="BP75" s="31"/>
      <c r="BQ75" s="31"/>
      <c r="BR75" s="31"/>
      <c r="BS75" s="31"/>
      <c r="BT75" s="31"/>
      <c r="BU75" s="31"/>
      <c r="BV75" s="31"/>
      <c r="BW75" s="31"/>
      <c r="BX75" s="31"/>
      <c r="BY75" s="31"/>
      <c r="BZ75" s="31"/>
      <c r="CA75" s="31"/>
      <c r="CB75" s="31"/>
      <c r="CC75" s="31"/>
      <c r="CD75" s="31"/>
      <c r="CE75" s="31"/>
      <c r="CF75" s="31"/>
      <c r="CG75" s="31"/>
      <c r="CH75" s="31"/>
      <c r="CI75" s="29"/>
      <c r="CJ75" s="29"/>
      <c r="CK75" s="29"/>
      <c r="CL75" s="29"/>
      <c r="CM75" s="29"/>
      <c r="CN75" s="29"/>
      <c r="CO75" s="29"/>
      <c r="CP75" s="31"/>
      <c r="CQ75" s="31"/>
      <c r="CV75" s="31"/>
      <c r="CW75" s="31"/>
      <c r="CX75" s="29"/>
    </row>
    <row r="76" spans="1:109" x14ac:dyDescent="0.25">
      <c r="F76" s="29"/>
      <c r="H76" s="29"/>
      <c r="I76" s="29"/>
      <c r="J76" s="29"/>
      <c r="K76" s="29"/>
      <c r="L76" s="29"/>
      <c r="M76" s="29"/>
      <c r="N76" s="29"/>
      <c r="O76" s="29"/>
      <c r="P76" s="29"/>
      <c r="Q76" s="29"/>
      <c r="R76" s="29"/>
      <c r="S76" s="29"/>
      <c r="T76" s="29"/>
      <c r="U76" s="29"/>
      <c r="V76" s="29"/>
      <c r="W76" s="29"/>
      <c r="X76" s="29"/>
      <c r="Y76" s="29"/>
      <c r="Z76" s="29"/>
      <c r="AA76" s="29"/>
      <c r="AB76" s="29"/>
      <c r="AC76" s="29"/>
      <c r="AD76" s="29"/>
      <c r="AE76" s="29"/>
      <c r="AF76" s="29"/>
      <c r="AG76" s="29"/>
      <c r="AH76" s="29"/>
      <c r="AI76" s="29"/>
      <c r="AJ76" s="29"/>
      <c r="AK76" s="29"/>
      <c r="AL76" s="29"/>
      <c r="AM76" s="29"/>
      <c r="AN76" s="29"/>
      <c r="AO76" s="29"/>
      <c r="AP76" s="29"/>
      <c r="AQ76" s="29"/>
      <c r="AR76" s="29"/>
      <c r="AS76" s="29"/>
      <c r="AU76" s="29"/>
      <c r="AV76" s="29"/>
      <c r="AW76" s="29"/>
      <c r="AX76" s="29"/>
      <c r="AY76" s="29"/>
      <c r="CI76" s="29"/>
      <c r="CJ76" s="29"/>
      <c r="CK76" s="29"/>
      <c r="CL76" s="29"/>
      <c r="CM76" s="29"/>
      <c r="CN76" s="29"/>
      <c r="CO76" s="29"/>
      <c r="CX76" s="29"/>
    </row>
    <row r="77" spans="1:109" x14ac:dyDescent="0.25">
      <c r="F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U77" s="29"/>
      <c r="AV77" s="29"/>
      <c r="AW77" s="29"/>
      <c r="AX77" s="29"/>
      <c r="AY77" s="29"/>
      <c r="CI77" s="29"/>
      <c r="CJ77" s="29"/>
      <c r="CK77" s="29"/>
      <c r="CL77" s="29"/>
      <c r="CM77" s="29"/>
      <c r="CN77" s="29"/>
      <c r="CO77" s="29"/>
      <c r="CX77" s="29"/>
    </row>
    <row r="78" spans="1:109" x14ac:dyDescent="0.25"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U78" s="29"/>
      <c r="AV78" s="29"/>
      <c r="AW78" s="29"/>
      <c r="AX78" s="29"/>
      <c r="AY78" s="29"/>
      <c r="CI78" s="29"/>
      <c r="CJ78" s="29"/>
      <c r="CK78" s="29"/>
      <c r="CL78" s="29"/>
      <c r="CM78" s="29"/>
      <c r="CN78" s="29"/>
      <c r="CO78" s="29"/>
      <c r="CX78" s="29"/>
    </row>
  </sheetData>
  <mergeCells count="2">
    <mergeCell ref="D4:D6"/>
    <mergeCell ref="C4:C6"/>
  </mergeCells>
  <phoneticPr fontId="5" type="noConversion"/>
  <printOptions gridLines="1"/>
  <pageMargins left="0.7" right="0.7" top="0.75" bottom="0.75" header="0.3" footer="0.3"/>
  <pageSetup scale="64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5BD652-6795-4CDA-AAF9-68DFDA636A97}">
  <dimension ref="A1:B75"/>
  <sheetViews>
    <sheetView topLeftCell="A21" workbookViewId="0">
      <selection activeCell="I57" sqref="I57:I58"/>
    </sheetView>
  </sheetViews>
  <sheetFormatPr defaultRowHeight="15" x14ac:dyDescent="0.25"/>
  <cols>
    <col min="2" max="2" width="32" bestFit="1" customWidth="1"/>
  </cols>
  <sheetData>
    <row r="1" spans="1:2" x14ac:dyDescent="0.25">
      <c r="A1" s="22" t="s">
        <v>113</v>
      </c>
      <c r="B1" s="13" t="s">
        <v>83</v>
      </c>
    </row>
    <row r="2" spans="1:2" x14ac:dyDescent="0.25">
      <c r="A2" s="1" t="s">
        <v>107</v>
      </c>
      <c r="B2" s="14"/>
    </row>
    <row r="3" spans="1:2" x14ac:dyDescent="0.25">
      <c r="A3" s="1" t="s">
        <v>107</v>
      </c>
      <c r="B3" s="14"/>
    </row>
    <row r="4" spans="1:2" x14ac:dyDescent="0.25">
      <c r="A4" s="2"/>
      <c r="B4" s="15"/>
    </row>
    <row r="5" spans="1:2" x14ac:dyDescent="0.25">
      <c r="A5" s="12"/>
      <c r="B5" s="16" t="s">
        <v>109</v>
      </c>
    </row>
    <row r="6" spans="1:2" x14ac:dyDescent="0.25">
      <c r="A6" s="2"/>
      <c r="B6" s="15"/>
    </row>
    <row r="7" spans="1:2" ht="15.75" thickBot="1" x14ac:dyDescent="0.3">
      <c r="A7" s="5" t="s">
        <v>60</v>
      </c>
      <c r="B7" s="17" t="s">
        <v>1</v>
      </c>
    </row>
    <row r="8" spans="1:2" x14ac:dyDescent="0.25">
      <c r="A8" s="4">
        <v>800</v>
      </c>
      <c r="B8" s="18" t="s">
        <v>47</v>
      </c>
    </row>
    <row r="9" spans="1:2" x14ac:dyDescent="0.25">
      <c r="A9" s="4">
        <v>802</v>
      </c>
      <c r="B9" s="18" t="s">
        <v>3</v>
      </c>
    </row>
    <row r="10" spans="1:2" x14ac:dyDescent="0.25">
      <c r="A10" s="4">
        <v>804</v>
      </c>
      <c r="B10" s="18" t="s">
        <v>4</v>
      </c>
    </row>
    <row r="11" spans="1:2" x14ac:dyDescent="0.25">
      <c r="A11" s="4">
        <v>806</v>
      </c>
      <c r="B11" s="18" t="s">
        <v>5</v>
      </c>
    </row>
    <row r="12" spans="1:2" x14ac:dyDescent="0.25">
      <c r="A12" s="4">
        <v>807</v>
      </c>
      <c r="B12" s="18" t="s">
        <v>7</v>
      </c>
    </row>
    <row r="13" spans="1:2" x14ac:dyDescent="0.25">
      <c r="A13" s="4">
        <v>808</v>
      </c>
      <c r="B13" s="18" t="s">
        <v>8</v>
      </c>
    </row>
    <row r="14" spans="1:2" x14ac:dyDescent="0.25">
      <c r="A14" s="4">
        <v>810</v>
      </c>
      <c r="B14" s="18" t="s">
        <v>9</v>
      </c>
    </row>
    <row r="15" spans="1:2" x14ac:dyDescent="0.25">
      <c r="A15" s="4">
        <v>812</v>
      </c>
      <c r="B15" s="18" t="s">
        <v>10</v>
      </c>
    </row>
    <row r="16" spans="1:2" x14ac:dyDescent="0.25">
      <c r="A16" s="4">
        <v>814</v>
      </c>
      <c r="B16" s="18" t="s">
        <v>11</v>
      </c>
    </row>
    <row r="17" spans="1:2" x14ac:dyDescent="0.25">
      <c r="A17" s="4">
        <v>816</v>
      </c>
      <c r="B17" s="18" t="s">
        <v>12</v>
      </c>
    </row>
    <row r="18" spans="1:2" x14ac:dyDescent="0.25">
      <c r="A18" s="4">
        <v>818</v>
      </c>
      <c r="B18" s="18" t="s">
        <v>13</v>
      </c>
    </row>
    <row r="19" spans="1:2" x14ac:dyDescent="0.25">
      <c r="A19" s="4">
        <v>820</v>
      </c>
      <c r="B19" s="18" t="s">
        <v>14</v>
      </c>
    </row>
    <row r="20" spans="1:2" x14ac:dyDescent="0.25">
      <c r="A20" s="4">
        <v>822</v>
      </c>
      <c r="B20" s="18" t="s">
        <v>16</v>
      </c>
    </row>
    <row r="21" spans="1:2" x14ac:dyDescent="0.25">
      <c r="A21" s="4">
        <v>824</v>
      </c>
      <c r="B21" s="18" t="s">
        <v>17</v>
      </c>
    </row>
    <row r="22" spans="1:2" x14ac:dyDescent="0.25">
      <c r="A22" s="4">
        <v>826</v>
      </c>
      <c r="B22" s="18" t="s">
        <v>111</v>
      </c>
    </row>
    <row r="23" spans="1:2" x14ac:dyDescent="0.25">
      <c r="A23" s="4">
        <v>828</v>
      </c>
      <c r="B23" s="18" t="s">
        <v>18</v>
      </c>
    </row>
    <row r="24" spans="1:2" x14ac:dyDescent="0.25">
      <c r="A24" s="4">
        <v>830</v>
      </c>
      <c r="B24" s="18" t="s">
        <v>19</v>
      </c>
    </row>
    <row r="25" spans="1:2" x14ac:dyDescent="0.25">
      <c r="A25" s="4">
        <v>832</v>
      </c>
      <c r="B25" s="18" t="s">
        <v>20</v>
      </c>
    </row>
    <row r="26" spans="1:2" x14ac:dyDescent="0.25">
      <c r="A26" s="4">
        <v>834</v>
      </c>
      <c r="B26" s="18" t="s">
        <v>21</v>
      </c>
    </row>
    <row r="27" spans="1:2" x14ac:dyDescent="0.25">
      <c r="A27" s="4">
        <v>836</v>
      </c>
      <c r="B27" s="18" t="s">
        <v>22</v>
      </c>
    </row>
    <row r="28" spans="1:2" x14ac:dyDescent="0.25">
      <c r="A28" s="4">
        <v>838</v>
      </c>
      <c r="B28" s="18" t="s">
        <v>23</v>
      </c>
    </row>
    <row r="29" spans="1:2" x14ac:dyDescent="0.25">
      <c r="A29" s="4">
        <v>840</v>
      </c>
      <c r="B29" s="18" t="s">
        <v>24</v>
      </c>
    </row>
    <row r="30" spans="1:2" x14ac:dyDescent="0.25">
      <c r="A30" s="4">
        <v>842</v>
      </c>
      <c r="B30" s="18" t="s">
        <v>25</v>
      </c>
    </row>
    <row r="31" spans="1:2" x14ac:dyDescent="0.25">
      <c r="A31" s="4">
        <v>843</v>
      </c>
      <c r="B31" s="18" t="s">
        <v>6</v>
      </c>
    </row>
    <row r="32" spans="1:2" x14ac:dyDescent="0.25">
      <c r="A32" s="4">
        <v>844</v>
      </c>
      <c r="B32" s="18" t="s">
        <v>26</v>
      </c>
    </row>
    <row r="33" spans="1:2" x14ac:dyDescent="0.25">
      <c r="A33" s="4">
        <v>846</v>
      </c>
      <c r="B33" s="18" t="s">
        <v>27</v>
      </c>
    </row>
    <row r="34" spans="1:2" x14ac:dyDescent="0.25">
      <c r="A34" s="4">
        <v>847</v>
      </c>
      <c r="B34" s="18" t="s">
        <v>28</v>
      </c>
    </row>
    <row r="35" spans="1:2" x14ac:dyDescent="0.25">
      <c r="A35" s="4">
        <v>848</v>
      </c>
      <c r="B35" s="18" t="s">
        <v>29</v>
      </c>
    </row>
    <row r="36" spans="1:2" x14ac:dyDescent="0.25">
      <c r="A36" s="4">
        <v>850</v>
      </c>
      <c r="B36" s="18" t="s">
        <v>30</v>
      </c>
    </row>
    <row r="37" spans="1:2" x14ac:dyDescent="0.25">
      <c r="A37" s="4">
        <v>851</v>
      </c>
      <c r="B37" s="18" t="s">
        <v>31</v>
      </c>
    </row>
    <row r="38" spans="1:2" x14ac:dyDescent="0.25">
      <c r="A38" s="4">
        <v>852</v>
      </c>
      <c r="B38" s="18" t="s">
        <v>32</v>
      </c>
    </row>
    <row r="39" spans="1:2" x14ac:dyDescent="0.25">
      <c r="A39" s="4">
        <v>853</v>
      </c>
      <c r="B39" s="18" t="s">
        <v>33</v>
      </c>
    </row>
    <row r="40" spans="1:2" x14ac:dyDescent="0.25">
      <c r="A40" s="4">
        <v>854</v>
      </c>
      <c r="B40" s="18" t="s">
        <v>34</v>
      </c>
    </row>
    <row r="41" spans="1:2" x14ac:dyDescent="0.25">
      <c r="A41" s="4">
        <v>856</v>
      </c>
      <c r="B41" s="18" t="s">
        <v>35</v>
      </c>
    </row>
    <row r="42" spans="1:2" x14ac:dyDescent="0.25">
      <c r="A42" s="4">
        <v>858</v>
      </c>
      <c r="B42" s="18" t="s">
        <v>15</v>
      </c>
    </row>
    <row r="43" spans="1:2" x14ac:dyDescent="0.25">
      <c r="A43" s="4">
        <v>860</v>
      </c>
      <c r="B43" s="18" t="s">
        <v>36</v>
      </c>
    </row>
    <row r="44" spans="1:2" x14ac:dyDescent="0.25">
      <c r="A44" s="4">
        <v>861</v>
      </c>
      <c r="B44" s="18" t="s">
        <v>37</v>
      </c>
    </row>
    <row r="45" spans="1:2" x14ac:dyDescent="0.25">
      <c r="A45" s="4">
        <v>862</v>
      </c>
      <c r="B45" s="18" t="s">
        <v>38</v>
      </c>
    </row>
    <row r="46" spans="1:2" x14ac:dyDescent="0.25">
      <c r="A46" s="4">
        <v>864</v>
      </c>
      <c r="B46" s="18" t="s">
        <v>39</v>
      </c>
    </row>
    <row r="47" spans="1:2" x14ac:dyDescent="0.25">
      <c r="A47" s="4">
        <v>866</v>
      </c>
      <c r="B47" s="18" t="s">
        <v>40</v>
      </c>
    </row>
    <row r="48" spans="1:2" x14ac:dyDescent="0.25">
      <c r="A48" s="4">
        <v>868</v>
      </c>
      <c r="B48" s="18" t="s">
        <v>41</v>
      </c>
    </row>
    <row r="49" spans="1:2" x14ac:dyDescent="0.25">
      <c r="A49" s="4">
        <v>870</v>
      </c>
      <c r="B49" s="18" t="s">
        <v>42</v>
      </c>
    </row>
    <row r="50" spans="1:2" x14ac:dyDescent="0.25">
      <c r="A50" s="4">
        <v>872</v>
      </c>
      <c r="B50" s="18" t="s">
        <v>43</v>
      </c>
    </row>
    <row r="51" spans="1:2" x14ac:dyDescent="0.25">
      <c r="A51" s="4">
        <v>874</v>
      </c>
      <c r="B51" s="18" t="s">
        <v>44</v>
      </c>
    </row>
    <row r="52" spans="1:2" x14ac:dyDescent="0.25">
      <c r="A52" s="4">
        <v>876</v>
      </c>
      <c r="B52" s="18" t="s">
        <v>45</v>
      </c>
    </row>
    <row r="53" spans="1:2" x14ac:dyDescent="0.25">
      <c r="A53" s="4">
        <v>878</v>
      </c>
      <c r="B53" s="18" t="s">
        <v>46</v>
      </c>
    </row>
    <row r="54" spans="1:2" x14ac:dyDescent="0.25">
      <c r="A54" s="4">
        <v>880</v>
      </c>
      <c r="B54" s="18" t="s">
        <v>48</v>
      </c>
    </row>
    <row r="55" spans="1:2" x14ac:dyDescent="0.25">
      <c r="A55" s="4">
        <v>882</v>
      </c>
      <c r="B55" s="18" t="s">
        <v>49</v>
      </c>
    </row>
    <row r="56" spans="1:2" x14ac:dyDescent="0.25">
      <c r="A56" s="4">
        <v>883</v>
      </c>
      <c r="B56" s="18" t="s">
        <v>50</v>
      </c>
    </row>
    <row r="57" spans="1:2" x14ac:dyDescent="0.25">
      <c r="A57" s="4">
        <v>884</v>
      </c>
      <c r="B57" s="18" t="s">
        <v>51</v>
      </c>
    </row>
    <row r="58" spans="1:2" x14ac:dyDescent="0.25">
      <c r="A58" s="4">
        <v>886</v>
      </c>
      <c r="B58" s="18" t="s">
        <v>2</v>
      </c>
    </row>
    <row r="59" spans="1:2" x14ac:dyDescent="0.25">
      <c r="A59" s="4">
        <v>888</v>
      </c>
      <c r="B59" s="18" t="s">
        <v>52</v>
      </c>
    </row>
    <row r="60" spans="1:2" x14ac:dyDescent="0.25">
      <c r="A60" s="4">
        <v>889</v>
      </c>
      <c r="B60" s="18" t="s">
        <v>53</v>
      </c>
    </row>
    <row r="61" spans="1:2" x14ac:dyDescent="0.25">
      <c r="A61" s="4">
        <v>890</v>
      </c>
      <c r="B61" s="18" t="s">
        <v>54</v>
      </c>
    </row>
    <row r="62" spans="1:2" x14ac:dyDescent="0.25">
      <c r="A62" s="4">
        <v>892</v>
      </c>
      <c r="B62" s="18" t="s">
        <v>55</v>
      </c>
    </row>
    <row r="63" spans="1:2" x14ac:dyDescent="0.25">
      <c r="A63" s="4">
        <v>894</v>
      </c>
      <c r="B63" s="18" t="s">
        <v>56</v>
      </c>
    </row>
    <row r="64" spans="1:2" x14ac:dyDescent="0.25">
      <c r="A64" s="4">
        <v>896</v>
      </c>
      <c r="B64" s="18" t="s">
        <v>57</v>
      </c>
    </row>
    <row r="65" spans="1:2" x14ac:dyDescent="0.25">
      <c r="A65" s="4">
        <v>898</v>
      </c>
      <c r="B65" s="18" t="s">
        <v>58</v>
      </c>
    </row>
    <row r="66" spans="1:2" x14ac:dyDescent="0.25">
      <c r="A66" s="19"/>
      <c r="B66" s="20" t="s">
        <v>0</v>
      </c>
    </row>
    <row r="69" spans="1:2" x14ac:dyDescent="0.25">
      <c r="B69" s="16"/>
    </row>
    <row r="71" spans="1:2" x14ac:dyDescent="0.25">
      <c r="B71" s="21"/>
    </row>
    <row r="72" spans="1:2" x14ac:dyDescent="0.25">
      <c r="B72" s="21"/>
    </row>
    <row r="74" spans="1:2" x14ac:dyDescent="0.25">
      <c r="A74" s="9"/>
      <c r="B74" s="9"/>
    </row>
    <row r="75" spans="1:2" x14ac:dyDescent="0.25">
      <c r="A75" s="9"/>
      <c r="B75" s="9"/>
    </row>
  </sheetData>
  <autoFilter ref="A7:B7" xr:uid="{F45BD652-6795-4CDA-AAF9-68DFDA636A97}">
    <sortState xmlns:xlrd2="http://schemas.microsoft.com/office/spreadsheetml/2017/richdata2" ref="A8:B66">
      <sortCondition ref="A7"/>
    </sortState>
  </autoFilter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P &amp; I</vt:lpstr>
      <vt:lpstr>Sheet1</vt:lpstr>
      <vt:lpstr>Sheet2</vt:lpstr>
      <vt:lpstr>Sheet1!Print_Area</vt:lpstr>
      <vt:lpstr>Sheet1!Print_Titles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carringtonc</dc:creator>
  <cp:lastModifiedBy>Christopher Dell</cp:lastModifiedBy>
  <cp:lastPrinted>2023-08-30T19:32:11Z</cp:lastPrinted>
  <dcterms:created xsi:type="dcterms:W3CDTF">2013-08-01T13:53:33Z</dcterms:created>
  <dcterms:modified xsi:type="dcterms:W3CDTF">2026-09-30T13:54:38Z</dcterms:modified>
</cp:coreProperties>
</file>